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Deelname weekend" state="visible" r:id="rId3"/>
    <sheet sheetId="2" name="Groepsindeling" state="visible" r:id="rId4"/>
    <sheet sheetId="3" name="Kamer bezetting" state="visible" r:id="rId5"/>
  </sheets>
  <definedNames>
    <definedName name="Betaald">'Deelname weekend'!$G$2:$G$47</definedName>
  </definedNames>
  <calcPr/>
</workbook>
</file>

<file path=xl/sharedStrings.xml><?xml version="1.0" encoding="utf-8"?>
<sst xmlns="http://schemas.openxmlformats.org/spreadsheetml/2006/main" count="219" uniqueCount="98">
  <si>
    <t>Gaat mee</t>
  </si>
  <si>
    <t>Aantal</t>
  </si>
  <si>
    <t>Kind -4</t>
  </si>
  <si>
    <t>Kind+4</t>
  </si>
  <si>
    <t>Bonus</t>
  </si>
  <si>
    <t>Betaald</t>
  </si>
  <si>
    <t>Te ontvangen</t>
  </si>
  <si>
    <t>Niet mee</t>
  </si>
  <si>
    <t>Buchenwald</t>
  </si>
  <si>
    <t>Motoren</t>
  </si>
  <si>
    <t>Bram &amp; Angelique van Abeelen</t>
  </si>
  <si>
    <t>n</t>
  </si>
  <si>
    <t>Martien &amp;Clementine van Abeelen</t>
  </si>
  <si>
    <t>j</t>
  </si>
  <si>
    <t>Richard &amp; Ester  Alsem</t>
  </si>
  <si>
    <t>Erik  Bekkers</t>
  </si>
  <si>
    <t>Theo van de Broek</t>
  </si>
  <si>
    <t>Jean Pierre van Daal</t>
  </si>
  <si>
    <t>Thomas &amp; Désiré van Gerwen</t>
  </si>
  <si>
    <t>Fred &amp; Anja  Groeneveld</t>
  </si>
  <si>
    <t>Ronnie van de Heijden</t>
  </si>
  <si>
    <t>Piet &amp; Eric  Hendrikx van Meensel</t>
  </si>
  <si>
    <t>Jeroen  Hensen</t>
  </si>
  <si>
    <t>Ruud  Hooiveld</t>
  </si>
  <si>
    <t>Heinz &amp; Lorraine  Kessels </t>
  </si>
  <si>
    <t>Jac &amp; Lies  Keysers</t>
  </si>
  <si>
    <t>Piet  Kooijman</t>
  </si>
  <si>
    <t>Mark &amp; Nathalie  Kranenburg Kessels</t>
  </si>
  <si>
    <t>Alexander  Kroeze</t>
  </si>
  <si>
    <t>Eric &amp; Wietske  Kuijpers</t>
  </si>
  <si>
    <t>Martijn  Lamsma</t>
  </si>
  <si>
    <t>Wil &amp; Nollie  Langenberg</t>
  </si>
  <si>
    <t>Jos  Leuwerink</t>
  </si>
  <si>
    <t>Nelly &amp; Rien  Lumens van den Broek</t>
  </si>
  <si>
    <t>Wan &amp; Dian  Merks</t>
  </si>
  <si>
    <t>Ad &amp; Mari-jan  Moonen</t>
  </si>
  <si>
    <t>Hans  Ophof</t>
  </si>
  <si>
    <t>Gerard  Schmitz</t>
  </si>
  <si>
    <t>cash</t>
  </si>
  <si>
    <t>Wil &amp; Marion  Schuurmans</t>
  </si>
  <si>
    <t>Jo &amp; Wil  Sieben</t>
  </si>
  <si>
    <t>Frans &amp; Brigit  Smulders</t>
  </si>
  <si>
    <t>Jos &amp; Mien  Soetens</t>
  </si>
  <si>
    <t>Lars  Strik</t>
  </si>
  <si>
    <t>Corine  Toirkens</t>
  </si>
  <si>
    <t>Ivo  Treverlo</t>
  </si>
  <si>
    <t>Toon &amp; Els  Trouwen</t>
  </si>
  <si>
    <t>Marc  Verbaten</t>
  </si>
  <si>
    <t>Thomas  Vermeer</t>
  </si>
  <si>
    <t>Peter &amp; Deborah van Vlokhoven</t>
  </si>
  <si>
    <t>Edith &amp; Jan  Wilgendael</t>
  </si>
  <si>
    <t>Dick &amp; Carla  Willemsen</t>
  </si>
  <si>
    <t>Rinus &amp; Anneke  Willemsen</t>
  </si>
  <si>
    <t>Peter &amp; Jozee van Zeeland</t>
  </si>
  <si>
    <t>Piet &amp; Dinie van Zeeland</t>
  </si>
  <si>
    <t>Antoon</t>
  </si>
  <si>
    <t>Mitchel v/d Velden</t>
  </si>
  <si>
    <t>Piotr Wysocki</t>
  </si>
  <si>
    <t>Femke &amp; Rogier  Smulders</t>
  </si>
  <si>
    <t>Datum:</t>
  </si>
  <si>
    <t>29+30+31 mei + 1 juni</t>
  </si>
  <si>
    <t>Kosten per persoon:</t>
  </si>
  <si>
    <t>Kinderen tot 4 jaar:</t>
  </si>
  <si>
    <t>Kinderen 4 tot 14 jaar:</t>
  </si>
  <si>
    <t>Ontvangen:</t>
  </si>
  <si>
    <t>Nog te ontvangen cash:</t>
  </si>
  <si>
    <t>Aantal betaald:</t>
  </si>
  <si>
    <t>Nog te ontvangen per bank:</t>
  </si>
  <si>
    <t>Nog te betalen:</t>
  </si>
  <si>
    <t>Er gaan mee:</t>
  </si>
  <si>
    <t>Te betalen cash:</t>
  </si>
  <si>
    <t>Zeker niet:</t>
  </si>
  <si>
    <t>Update:</t>
  </si>
  <si>
    <t>Te betalen:</t>
  </si>
  <si>
    <t>Kurtaxe</t>
  </si>
  <si>
    <t>Groep Peter van Zeeland</t>
  </si>
  <si>
    <t>Groep  Eric Kuijpers</t>
  </si>
  <si>
    <t>Groep Wil Langenberg</t>
  </si>
  <si>
    <t>Groep Toon Trouwen</t>
  </si>
  <si>
    <t>Groep Richard Alsem</t>
  </si>
  <si>
    <t>Ad Moonen</t>
  </si>
  <si>
    <t>Totaal:</t>
  </si>
  <si>
    <t>Naam</t>
  </si>
  <si>
    <t>Kamer</t>
  </si>
  <si>
    <t>Nr</t>
  </si>
  <si>
    <t>Ehepaar</t>
  </si>
  <si>
    <t>DZ</t>
  </si>
  <si>
    <t>EZ</t>
  </si>
  <si>
    <t>EEZ</t>
  </si>
  <si>
    <t>Piet  Hendrikx</t>
  </si>
  <si>
    <t>Eric van Meensel</t>
  </si>
  <si>
    <t>Korting:</t>
  </si>
  <si>
    <t>Kurtax:</t>
  </si>
  <si>
    <t>Gerard Schmitz</t>
  </si>
  <si>
    <t>dochters Dick en Carla Willemsen</t>
  </si>
  <si>
    <t>Piet van Zeeland</t>
  </si>
  <si>
    <t>Rinus Willemsen</t>
  </si>
  <si>
    <t>Heinz Kessels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</si>
</sst>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3">
    <numFmt numFmtId="164" formatCode="[$€-2]\ #,##0.00"/>
    <numFmt numFmtId="165" formatCode="[$€-2]\ #,##0.00"/>
    <numFmt numFmtId="166" formatCode="[$€-2]\ #,##0.00"/>
    <numFmt numFmtId="167" formatCode="&quot;$&quot;#,##0.00;&quot;$&quot;(#,##0.00)"/>
    <numFmt numFmtId="168" formatCode="[$€-2]\ #,##0.00"/>
    <numFmt numFmtId="169" formatCode="[$€-2]\ #,##0.00;[$€-2]\ -#,##0.00"/>
    <numFmt numFmtId="170" formatCode="[$€-2]\ #,##0.00"/>
    <numFmt numFmtId="171" formatCode="&quot;$&quot;#,##0.00;&quot;$&quot;(#,##0.00)"/>
    <numFmt numFmtId="172" formatCode="[$€-2]\ #,##0.00"/>
    <numFmt numFmtId="173" formatCode="[$€-2]\ #,##0.00"/>
    <numFmt numFmtId="174" formatCode="[$€-2]\ #,##0.00;[$€-2]\ -#,##0.00"/>
    <numFmt numFmtId="175" formatCode="[$€-2]\ #,##0.00"/>
    <numFmt numFmtId="176" formatCode="dddd, mmmm d, y;@"/>
  </numFmts>
  <fonts count="70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/>
      <sz val="11.0"/>
      <color rgb="FF0000FF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/>
      <sz val="10.0"/>
      <color rgb="FFFF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70">
    <xf applyAlignment="1" fillId="0" xfId="0" numFmtId="0" borderId="0" fontId="0">
      <alignment vertical="bottom" horizontal="general" wrapText="1"/>
    </xf>
    <xf applyBorder="1" fillId="0" xfId="0" numFmtId="0" borderId="1" applyFont="1" fontId="1"/>
    <xf applyBorder="1" applyAlignment="1" fillId="0" xfId="0" numFmtId="164" borderId="2" applyFont="1" fontId="2" applyNumberFormat="1">
      <alignment vertical="bottom" horizontal="center"/>
    </xf>
    <xf applyBorder="1" applyAlignment="1" fillId="0" xfId="0" numFmtId="0" borderId="3" applyFont="1" fontId="3">
      <alignment vertical="bottom" horizontal="center"/>
    </xf>
    <xf applyBorder="1" fillId="0" xfId="0" numFmtId="165" borderId="4" applyFont="1" fontId="4" applyNumberFormat="1"/>
    <xf applyBorder="1" fillId="0" xfId="0" numFmtId="0" borderId="5" applyFont="1" fontId="5"/>
    <xf applyAlignment="1" fillId="0" xfId="0" numFmtId="166" borderId="0" applyFont="1" fontId="6" applyNumberFormat="1">
      <alignment vertical="bottom" horizontal="left"/>
    </xf>
    <xf applyBorder="1" fillId="0" xfId="0" numFmtId="0" borderId="6" applyFont="1" fontId="7"/>
    <xf applyBorder="1" fillId="0" xfId="0" numFmtId="0" borderId="7" applyFont="1" fontId="8"/>
    <xf applyAlignment="1" fillId="0" xfId="0" numFmtId="167" borderId="0" applyFont="1" fontId="9" applyNumberFormat="1">
      <alignment vertical="bottom" horizontal="center"/>
    </xf>
    <xf applyBorder="1" fillId="0" xfId="0" numFmtId="0" borderId="8" applyFont="1" fontId="10"/>
    <xf applyAlignment="1" fillId="0" xfId="0" numFmtId="0" borderId="0" applyFont="1" fontId="11">
      <alignment vertical="bottom" horizontal="left"/>
    </xf>
    <xf applyAlignment="1" fillId="0" xfId="0" numFmtId="0" borderId="0" applyFont="1" fontId="12">
      <alignment vertical="bottom" horizontal="center"/>
    </xf>
    <xf applyBorder="1" applyAlignment="1" fillId="0" xfId="0" numFmtId="0" borderId="9" applyFont="1" fontId="13">
      <alignment vertical="bottom" horizontal="left"/>
    </xf>
    <xf fillId="0" xfId="0" numFmtId="168" borderId="0" applyFont="1" fontId="14" applyNumberFormat="1"/>
    <xf applyBorder="1" fillId="0" xfId="0" numFmtId="0" borderId="10" applyFont="1" fontId="15"/>
    <xf applyBorder="1" applyAlignment="1" fillId="0" xfId="0" numFmtId="0" borderId="11" applyFont="1" fontId="16">
      <alignment vertical="bottom" horizontal="center"/>
    </xf>
    <xf applyBorder="1" fillId="0" xfId="0" numFmtId="0" borderId="12" applyFont="1" fontId="17"/>
    <xf applyAlignment="1" fillId="0" xfId="0" numFmtId="0" borderId="0" applyFont="1" fontId="18">
      <alignment vertical="bottom" horizontal="general" wrapText="1"/>
    </xf>
    <xf applyBorder="1" fillId="0" xfId="0" numFmtId="0" borderId="13" applyFont="1" fontId="19"/>
    <xf applyBorder="1" fillId="0" xfId="0" numFmtId="0" borderId="14" applyFont="1" fontId="20"/>
    <xf applyBorder="1" applyAlignment="1" fillId="0" xfId="0" numFmtId="0" borderId="15" applyFont="1" fontId="21">
      <alignment vertical="bottom" horizontal="center"/>
    </xf>
    <xf fillId="0" xfId="0" numFmtId="169" borderId="0" applyFont="1" fontId="22" applyNumberFormat="1"/>
    <xf applyAlignment="1" fillId="0" xfId="0" numFmtId="0" borderId="0" applyFont="1" fontId="23">
      <alignment vertical="bottom" horizontal="right"/>
    </xf>
    <xf applyBorder="1" applyAlignment="1" fillId="0" xfId="0" numFmtId="0" borderId="16" applyFont="1" fontId="24">
      <alignment vertical="bottom" horizontal="center"/>
    </xf>
    <xf applyBorder="1" applyAlignment="1" fillId="0" xfId="0" numFmtId="0" borderId="17" applyFont="1" fontId="25">
      <alignment vertical="bottom" horizontal="left"/>
    </xf>
    <xf applyBorder="1" fillId="0" xfId="0" numFmtId="0" borderId="18" applyFont="1" fontId="26"/>
    <xf applyBorder="1" fillId="0" xfId="0" numFmtId="0" borderId="19" applyFont="1" fontId="27"/>
    <xf applyBorder="1" applyAlignment="1" fillId="0" xfId="0" numFmtId="0" borderId="20" applyFont="1" fontId="28">
      <alignment vertical="bottom" horizontal="center"/>
    </xf>
    <xf applyBorder="1" applyAlignment="1" fillId="0" xfId="0" numFmtId="170" borderId="21" applyFont="1" fontId="29" applyNumberFormat="1">
      <alignment vertical="bottom" horizontal="center"/>
    </xf>
    <xf applyBorder="1" applyAlignment="1" fillId="0" xfId="0" numFmtId="0" borderId="22" applyFont="1" fontId="30">
      <alignment vertical="bottom" horizontal="center"/>
    </xf>
    <xf fillId="0" xfId="0" numFmtId="1" borderId="0" applyFont="1" fontId="31" applyNumberFormat="1"/>
    <xf applyBorder="1" fillId="0" xfId="0" numFmtId="0" borderId="23" applyFont="1" fontId="32"/>
    <xf applyBorder="1" fillId="0" xfId="0" numFmtId="0" borderId="24" applyFont="1" fontId="33"/>
    <xf applyBorder="1" applyAlignment="1" fillId="0" xfId="0" numFmtId="0" borderId="25" applyFont="1" fontId="34">
      <alignment vertical="bottom" horizontal="left"/>
    </xf>
    <xf applyAlignment="1" fillId="0" xfId="0" numFmtId="0" borderId="0" applyFont="1" fontId="35">
      <alignment vertical="bottom" horizontal="center"/>
    </xf>
    <xf fillId="0" xfId="0" numFmtId="0" borderId="0" applyFont="1" fontId="36"/>
    <xf applyBorder="1" applyAlignment="1" fillId="0" xfId="0" numFmtId="0" borderId="26" applyFont="1" fontId="37">
      <alignment vertical="bottom" horizontal="left"/>
    </xf>
    <xf applyBorder="1" applyAlignment="1" fillId="0" xfId="0" numFmtId="0" borderId="27" applyFont="1" fontId="38">
      <alignment vertical="bottom" horizontal="center"/>
    </xf>
    <xf applyBorder="1" applyAlignment="1" fillId="0" xfId="0" numFmtId="0" borderId="28" applyFont="1" fontId="39">
      <alignment vertical="bottom" horizontal="center"/>
    </xf>
    <xf applyBorder="1" fillId="0" xfId="0" numFmtId="0" borderId="29" applyFont="1" fontId="40"/>
    <xf applyBorder="1" fillId="0" xfId="0" numFmtId="0" borderId="30" applyFont="1" fontId="41"/>
    <xf applyBorder="1" fillId="0" xfId="0" numFmtId="0" borderId="31" applyFont="1" fontId="42"/>
    <xf applyBorder="1" fillId="0" xfId="0" numFmtId="0" borderId="32" applyFont="1" fontId="43"/>
    <xf applyBorder="1" applyAlignment="1" fillId="0" xfId="0" numFmtId="0" borderId="33" applyFont="1" fontId="44">
      <alignment vertical="bottom" horizontal="left"/>
    </xf>
    <xf applyBorder="1" applyAlignment="1" fillId="0" xfId="0" numFmtId="0" borderId="34" applyFont="1" fontId="45">
      <alignment vertical="bottom" horizontal="left"/>
    </xf>
    <xf applyBorder="1" fillId="0" xfId="0" numFmtId="0" borderId="35" applyFont="1" fontId="46"/>
    <xf applyBorder="1" fillId="0" xfId="0" numFmtId="0" borderId="36" applyFont="1" fontId="47"/>
    <xf applyBorder="1" applyAlignment="1" fillId="0" xfId="0" numFmtId="0" borderId="37" applyFont="1" fontId="48">
      <alignment vertical="bottom" horizontal="center"/>
    </xf>
    <xf fillId="0" xfId="0" numFmtId="171" borderId="0" applyFont="1" fontId="49" applyNumberFormat="1"/>
    <xf applyBorder="1" applyAlignment="1" fillId="0" xfId="0" numFmtId="0" borderId="38" applyFont="1" fontId="50">
      <alignment vertical="bottom" horizontal="center" wrapText="1"/>
    </xf>
    <xf applyBorder="1" applyAlignment="1" fillId="0" xfId="0" numFmtId="0" borderId="39" applyFont="1" fontId="51">
      <alignment vertical="bottom" horizontal="center"/>
    </xf>
    <xf applyBorder="1" fillId="0" xfId="0" numFmtId="0" borderId="40" applyFont="1" fontId="52"/>
    <xf applyBorder="1" applyAlignment="1" fillId="0" xfId="0" numFmtId="0" borderId="41" applyFont="1" fontId="53">
      <alignment vertical="bottom" horizontal="left"/>
    </xf>
    <xf applyBorder="1" fillId="0" xfId="0" numFmtId="0" borderId="42" applyFont="1" fontId="54"/>
    <xf applyBorder="1" fillId="0" xfId="0" numFmtId="0" borderId="43" applyFont="1" fontId="55"/>
    <xf applyBorder="1" applyAlignment="1" fillId="0" xfId="0" numFmtId="0" borderId="44" applyFont="1" fontId="56">
      <alignment vertical="bottom" horizontal="left"/>
    </xf>
    <xf applyBorder="1" applyAlignment="1" fillId="0" xfId="0" numFmtId="0" borderId="45" applyFont="1" fontId="57">
      <alignment vertical="bottom" horizontal="left"/>
    </xf>
    <xf applyBorder="1" fillId="0" xfId="0" numFmtId="0" borderId="46" applyFont="1" fontId="58"/>
    <xf applyBorder="1" applyAlignment="1" fillId="0" xfId="0" numFmtId="0" borderId="47" applyFont="1" fontId="59">
      <alignment vertical="bottom" horizontal="center"/>
    </xf>
    <xf applyBorder="1" applyAlignment="1" fillId="0" xfId="0" numFmtId="0" borderId="48" applyFont="1" fontId="60">
      <alignment vertical="bottom" horizontal="center"/>
    </xf>
    <xf applyBorder="1" applyAlignment="1" fillId="0" xfId="0" numFmtId="172" borderId="49" applyFont="1" fontId="61" applyNumberFormat="1">
      <alignment vertical="bottom" horizontal="center"/>
    </xf>
    <xf applyBorder="1" applyAlignment="1" fillId="0" xfId="0" numFmtId="173" borderId="50" applyFont="1" fontId="62" applyNumberFormat="1">
      <alignment vertical="bottom" horizontal="center"/>
    </xf>
    <xf applyAlignment="1" fillId="0" xfId="0" numFmtId="174" borderId="0" applyFont="1" fontId="63" applyNumberFormat="1">
      <alignment vertical="bottom" horizontal="center"/>
    </xf>
    <xf applyBorder="1" fillId="0" xfId="0" numFmtId="0" borderId="51" applyFont="1" fontId="64"/>
    <xf fillId="0" xfId="0" numFmtId="175" borderId="0" applyFont="1" fontId="65" applyNumberFormat="1"/>
    <xf applyBorder="1" applyAlignment="1" fillId="0" xfId="0" numFmtId="0" borderId="52" applyFont="1" fontId="66">
      <alignment vertical="bottom" horizontal="center"/>
    </xf>
    <xf applyBorder="1" applyAlignment="1" fillId="0" xfId="0" numFmtId="0" borderId="53" applyFont="1" fontId="67">
      <alignment vertical="bottom" horizontal="left"/>
    </xf>
    <xf applyAlignment="1" fillId="0" xfId="0" numFmtId="176" borderId="0" applyFont="1" fontId="68" applyNumberFormat="1">
      <alignment vertical="bottom" horizontal="center"/>
    </xf>
    <xf applyBorder="1" applyAlignment="1" fillId="0" xfId="0" numFmtId="0" borderId="54" applyFont="1" fontId="69">
      <alignment vertical="bottom" horizontal="left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2" ySplit="1.0" xSplit="1.0" activePane="bottomRight" state="frozen"/>
      <selection sqref="B1" activeCell="B1" pane="topRight"/>
      <selection sqref="A2" activeCell="A2" pane="bottomLeft"/>
      <selection sqref="B2" activeCell="B2" pane="bottomRight"/>
    </sheetView>
  </sheetViews>
  <sheetFormatPr customHeight="1" defaultColWidth="9.14" defaultRowHeight="15.0"/>
  <cols>
    <col min="1" customWidth="1" max="1" width="39.14"/>
    <col min="2" customWidth="1" max="2" width="13.0"/>
    <col min="3" customWidth="1" max="3" width="7.71"/>
    <col min="5" customWidth="1" max="5" width="8.0"/>
    <col min="6" customWidth="1" max="6" width="7.29"/>
    <col min="7" customWidth="1" max="7" width="10.0"/>
    <col min="8" customWidth="1" max="8" width="15.0"/>
    <col min="9" customWidth="1" max="9" width="13.0"/>
    <col min="10" customWidth="1" max="10" width="11.86"/>
    <col min="11" customWidth="1" max="11" width="2.29"/>
    <col min="12" customWidth="1" max="12" width="11.86"/>
    <col min="13" customWidth="1" max="13" width="10.43"/>
    <col min="14" customWidth="1" max="14" width="11.43"/>
  </cols>
  <sheetData>
    <row customHeight="1" r="1" ht="15.75">
      <c t="str" s="15" r="A1">
        <f>HYPERLINK("http://www.kneippbundhotel.de/kurhotel-heikenberg/navigation/","http://www.kneippbundhotel.de/kurhotel-heikenberg/navigation/")</f>
        <v>http://www.kneippbundhotel.de/kurhotel-heikenberg/navigation/</v>
      </c>
      <c t="s" s="50" r="B1">
        <v>0</v>
      </c>
      <c t="s" s="51" r="C1">
        <v>1</v>
      </c>
      <c t="s" s="51" r="D1">
        <v>2</v>
      </c>
      <c t="s" s="51" r="E1">
        <v>3</v>
      </c>
      <c t="s" s="51" r="F1">
        <v>4</v>
      </c>
      <c t="s" s="29" r="G1">
        <v>5</v>
      </c>
      <c t="s" s="29" r="H1">
        <v>6</v>
      </c>
      <c t="s" s="51" r="I1">
        <v>7</v>
      </c>
      <c t="s" s="51" r="J1">
        <v>8</v>
      </c>
      <c s="51" r="K1"/>
      <c t="s" s="3" r="L1">
        <v>9</v>
      </c>
      <c s="8" r="M1"/>
      <c s="36" r="N1"/>
      <c s="36" r="O1"/>
      <c s="36" r="P1"/>
      <c s="36" r="Q1"/>
    </row>
    <row r="2">
      <c t="s" s="41" r="A2">
        <v>10</v>
      </c>
      <c t="s" s="48" r="B2">
        <v>11</v>
      </c>
      <c s="48" r="C2"/>
      <c s="48" r="D2"/>
      <c s="48" r="E2"/>
      <c s="48" r="F2"/>
      <c s="2" r="G2"/>
      <c s="2" r="H2">
        <f>IF(AND((B2="J"),((G2-(((C2*$L$52)+(D2*$L$53))+(E2*$L$54)))&gt;0)),(((C2*$L$52)+(D2*$L$53))+(E2*$L$54)),(((((C2-F2)*$L$52)-G2)+(D2*$L$53))+(E2*$L$54)))</f>
        <v>0</v>
      </c>
      <c s="48" r="I2">
        <f>IF((B2="N"),1,0)</f>
        <v>1</v>
      </c>
      <c s="48" r="J2"/>
      <c s="48" r="K2">
        <f>COUNTIF(J2,"cash")*C2</f>
        <v>0</v>
      </c>
      <c s="60" r="L2"/>
      <c s="8" r="M2"/>
      <c s="36" r="N2"/>
      <c s="36" r="O2"/>
      <c s="36" r="P2"/>
      <c s="36" r="Q2"/>
    </row>
    <row r="3">
      <c t="s" s="19" r="A3">
        <v>12</v>
      </c>
      <c t="s" s="21" r="B3">
        <v>13</v>
      </c>
      <c s="21" r="C3">
        <v>2</v>
      </c>
      <c s="21" r="D3"/>
      <c s="21" r="E3"/>
      <c s="21" r="F3"/>
      <c s="62" r="G3">
        <v>300</v>
      </c>
      <c s="62" r="H3">
        <f>IF(AND((B3="J"),((G3-(((C3*$L$52)+(D3*$L$53))+(E3*$L$54)))&gt;0)),(((C3*$L$52)+(D3*$L$53))+(E3*$L$54)),(((((C3-F3)*$L$52)-G3)+(D3*$L$53))+(E3*$L$54)))</f>
        <v>0</v>
      </c>
      <c s="21" r="I3">
        <f>IF((B3="N"),1,0)</f>
        <v>0</v>
      </c>
      <c s="21" r="J3"/>
      <c s="21" r="K3">
        <f>COUNTIF(J3,"cash")*C3</f>
        <v>0</v>
      </c>
      <c s="38" r="L3">
        <v>1</v>
      </c>
      <c s="8" r="M3"/>
      <c s="36" r="N3"/>
      <c s="36" r="O3"/>
      <c s="36" r="P3"/>
      <c s="36" r="Q3"/>
    </row>
    <row r="4">
      <c t="s" s="19" r="A4">
        <v>14</v>
      </c>
      <c t="s" s="21" r="B4">
        <v>13</v>
      </c>
      <c s="21" r="C4">
        <v>2</v>
      </c>
      <c s="21" r="D4"/>
      <c s="21" r="E4"/>
      <c s="21" r="F4"/>
      <c s="62" r="G4">
        <v>300</v>
      </c>
      <c s="62" r="H4">
        <f>IF(AND((B4="J"),((G4-(((C4*$L$52)+(D4*$L$53))+(E4*$L$54)))&gt;0)),(((C4*$L$52)+(D4*$L$53))+(E4*$L$54)),(((((C4-F4)*$L$52)-G4)+(D4*$L$53))+(E4*$L$54)))</f>
        <v>0</v>
      </c>
      <c s="21" r="I4">
        <f>IF((B4="N"),1,0)</f>
        <v>0</v>
      </c>
      <c t="s" s="21" r="J4">
        <v>13</v>
      </c>
      <c s="21" r="K4">
        <f>COUNTIF(J4,"cash")*C4</f>
        <v>0</v>
      </c>
      <c s="38" r="L4">
        <v>2</v>
      </c>
      <c s="8" r="M4"/>
      <c s="36" r="N4"/>
      <c s="36" r="O4"/>
      <c s="36" r="P4"/>
      <c s="36" r="Q4"/>
    </row>
    <row r="5">
      <c t="s" s="19" r="A5">
        <v>15</v>
      </c>
      <c t="s" s="21" r="B5">
        <v>13</v>
      </c>
      <c s="21" r="C5">
        <v>1</v>
      </c>
      <c s="21" r="D5"/>
      <c s="21" r="E5"/>
      <c s="21" r="F5"/>
      <c s="62" r="G5">
        <v>150</v>
      </c>
      <c s="62" r="H5">
        <f>IF(AND((B5="J"),((G5-(((C5*$L$52)+(D5*$L$53))+(E5*$L$54)))&gt;0)),(((C5*$L$52)+(D5*$L$53))+(E5*$L$54)),(((((C5-F5)*$L$52)-G5)+(D5*$L$53))+(E5*$L$54)))</f>
        <v>0</v>
      </c>
      <c s="21" r="I5">
        <f>IF((B5="N"),1,0)</f>
        <v>0</v>
      </c>
      <c s="21" r="J5"/>
      <c s="21" r="K5">
        <f>COUNTIF(J5,"cash")*C5</f>
        <v>0</v>
      </c>
      <c s="38" r="L5">
        <v>1</v>
      </c>
      <c s="8" r="M5"/>
      <c s="36" r="N5"/>
      <c s="36" r="O5"/>
      <c s="36" r="P5"/>
      <c s="36" r="Q5"/>
    </row>
    <row r="6">
      <c t="s" s="19" r="A6">
        <v>16</v>
      </c>
      <c t="s" s="21" r="B6">
        <v>13</v>
      </c>
      <c s="21" r="C6">
        <v>1</v>
      </c>
      <c s="21" r="D6"/>
      <c s="21" r="E6"/>
      <c s="21" r="F6"/>
      <c s="62" r="G6">
        <v>150</v>
      </c>
      <c s="62" r="H6">
        <f>IF(AND((B6="J"),((G6-(((C6*$L$52)+(D6*$L$53))+(E6*$L$54)))&gt;0)),(((C6*$L$52)+(D6*$L$53))+(E6*$L$54)),(((((C6-F6)*$L$52)-G6)+(D6*$L$53))+(E6*$L$54)))</f>
        <v>0</v>
      </c>
      <c s="21" r="I6">
        <f>IF((B6="N"),1,0)</f>
        <v>0</v>
      </c>
      <c t="s" s="21" r="J6">
        <v>13</v>
      </c>
      <c s="21" r="K6">
        <f>COUNTIF(J6,"cash")*C6</f>
        <v>0</v>
      </c>
      <c s="38" r="L6">
        <v>1</v>
      </c>
      <c s="8" r="M6"/>
      <c s="36" r="N6"/>
      <c s="36" r="O6"/>
      <c s="36" r="P6"/>
      <c s="36" r="Q6"/>
    </row>
    <row r="7">
      <c t="s" s="19" r="A7">
        <v>17</v>
      </c>
      <c t="s" s="21" r="B7">
        <v>13</v>
      </c>
      <c s="21" r="C7">
        <v>1</v>
      </c>
      <c s="21" r="D7"/>
      <c s="21" r="E7"/>
      <c s="21" r="F7"/>
      <c s="62" r="G7">
        <v>150</v>
      </c>
      <c s="62" r="H7">
        <f>IF(AND((B7="J"),((G7-(((C7*$L$52)+(D7*$L$53))+(E7*$L$54)))&gt;0)),(((C7*$L$52)+(D7*$L$53))+(E7*$L$54)),(((((C7-F7)*$L$52)-G7)+(D7*$L$53))+(E7*$L$54)))</f>
        <v>0</v>
      </c>
      <c s="21" r="I7">
        <f>IF((B7="N"),1,0)</f>
        <v>0</v>
      </c>
      <c t="s" s="21" r="J7">
        <v>13</v>
      </c>
      <c s="21" r="K7">
        <f>COUNTIF(J7,"cash")*C7</f>
        <v>0</v>
      </c>
      <c s="38" r="L7">
        <v>1</v>
      </c>
      <c s="8" r="M7"/>
      <c s="36" r="N7"/>
      <c s="36" r="O7"/>
      <c s="36" r="P7"/>
      <c s="36" r="Q7"/>
    </row>
    <row r="8">
      <c t="s" s="19" r="A8">
        <v>18</v>
      </c>
      <c t="s" s="21" r="B8">
        <v>13</v>
      </c>
      <c s="21" r="C8">
        <v>2</v>
      </c>
      <c s="21" r="D8"/>
      <c s="21" r="E8"/>
      <c s="21" r="F8"/>
      <c s="62" r="G8">
        <v>300</v>
      </c>
      <c s="62" r="H8">
        <f>IF(AND((B8="J"),((G8-(((C8*$L$52)+(D8*$L$53))+(E8*$L$54)))&gt;0)),(((C8*$L$52)+(D8*$L$53))+(E8*$L$54)),(((((C8-F8)*$L$52)-G8)+(D8*$L$53))+(E8*$L$54)))</f>
        <v>0</v>
      </c>
      <c s="21" r="I8">
        <f>IF((B8="N"),1,0)</f>
        <v>0</v>
      </c>
      <c t="s" s="21" r="J8">
        <v>13</v>
      </c>
      <c s="21" r="K8">
        <f>COUNTIF(J8,"cash")*C8</f>
        <v>0</v>
      </c>
      <c s="38" r="L8">
        <v>1</v>
      </c>
      <c s="8" r="M8"/>
      <c s="36" r="N8"/>
      <c s="36" r="O8"/>
      <c s="36" r="P8"/>
      <c s="36" r="Q8"/>
    </row>
    <row r="9">
      <c t="s" s="19" r="A9">
        <v>19</v>
      </c>
      <c t="s" s="21" r="B9">
        <v>11</v>
      </c>
      <c s="21" r="C9"/>
      <c s="21" r="D9"/>
      <c s="21" r="E9"/>
      <c s="21" r="F9"/>
      <c s="62" r="G9"/>
      <c s="62" r="H9">
        <f>IF(AND((B9="J"),((G9-(((C9*$L$52)+(D9*$L$53))+(E9*$L$54)))&gt;0)),(((C9*$L$52)+(D9*$L$53))+(E9*$L$54)),(((((C9-F9)*$L$52)-G9)+(D9*$L$53))+(E9*$L$54)))</f>
        <v>0</v>
      </c>
      <c s="21" r="I9">
        <f>IF((B9="N"),1,0)</f>
        <v>1</v>
      </c>
      <c s="21" r="J9"/>
      <c s="21" r="K9">
        <f>COUNTIF(J9,"cash")*C9</f>
        <v>0</v>
      </c>
      <c s="38" r="L9"/>
      <c s="8" r="M9"/>
      <c s="36" r="N9"/>
      <c s="36" r="O9"/>
      <c s="36" r="P9"/>
      <c s="36" r="Q9"/>
    </row>
    <row r="10">
      <c t="s" s="19" r="A10">
        <v>20</v>
      </c>
      <c t="s" s="21" r="B10">
        <v>11</v>
      </c>
      <c s="21" r="C10"/>
      <c s="21" r="D10"/>
      <c s="21" r="E10"/>
      <c s="21" r="F10"/>
      <c s="62" r="G10"/>
      <c s="62" r="H10">
        <f>IF(AND((B10="J"),((G10-(((C10*$L$52)+(D10*$L$53))+(E10*$L$54)))&gt;0)),(((C10*$L$52)+(D10*$L$53))+(E10*$L$54)),(((((C10-F10)*$L$52)-G10)+(D10*$L$53))+(E10*$L$54)))</f>
        <v>0</v>
      </c>
      <c s="21" r="I10">
        <f>IF((B10="N"),1,0)</f>
        <v>1</v>
      </c>
      <c s="21" r="J10"/>
      <c s="21" r="K10">
        <f>COUNTIF(J10,"cash")*C10</f>
        <v>0</v>
      </c>
      <c s="38" r="L10"/>
      <c s="8" r="M10"/>
      <c s="36" r="N10"/>
      <c s="36" r="O10"/>
      <c s="36" r="P10"/>
      <c s="36" r="Q10"/>
    </row>
    <row r="11">
      <c t="s" s="19" r="A11">
        <v>21</v>
      </c>
      <c t="s" s="21" r="B11">
        <v>13</v>
      </c>
      <c s="21" r="C11">
        <v>2</v>
      </c>
      <c s="21" r="D11"/>
      <c s="21" r="E11"/>
      <c s="21" r="F11"/>
      <c s="62" r="G11">
        <v>300</v>
      </c>
      <c s="62" r="H11">
        <f>IF(AND((B11="J"),((G11-(((C11*$L$52)+(D11*$L$53))+(E11*$L$54)))&gt;0)),(((C11*$L$52)+(D11*$L$53))+(E11*$L$54)),(((((C11-F11)*$L$52)-G11)+(D11*$L$53))+(E11*$L$54)))</f>
        <v>0</v>
      </c>
      <c s="21" r="I11">
        <f>IF((B11="N"),1,0)</f>
        <v>0</v>
      </c>
      <c t="s" s="21" r="J11">
        <v>13</v>
      </c>
      <c s="21" r="K11">
        <f>COUNTIF(J11,"cash")*C11</f>
        <v>0</v>
      </c>
      <c s="38" r="L11">
        <v>2</v>
      </c>
      <c s="8" r="M11"/>
      <c s="36" r="N11"/>
      <c s="36" r="O11"/>
      <c s="36" r="P11"/>
      <c s="36" r="Q11"/>
    </row>
    <row r="12">
      <c t="s" s="19" r="A12">
        <v>22</v>
      </c>
      <c t="s" s="21" r="B12">
        <v>11</v>
      </c>
      <c s="21" r="C12"/>
      <c s="21" r="D12"/>
      <c s="21" r="E12"/>
      <c s="21" r="F12"/>
      <c s="62" r="G12"/>
      <c s="62" r="H12">
        <f>IF(AND((B12="J"),((G12-(((C12*$L$52)+(D12*$L$53))+(E12*$L$54)))&gt;0)),(((C12*$L$52)+(D12*$L$53))+(E12*$L$54)),(((((C12-F12)*$L$52)-G12)+(D12*$L$53))+(E12*$L$54)))</f>
        <v>0</v>
      </c>
      <c s="21" r="I12">
        <f>IF((B12="N"),1,0)</f>
        <v>1</v>
      </c>
      <c s="21" r="J12"/>
      <c s="21" r="K12">
        <f>COUNTIF(J12,"cash")*C12</f>
        <v>0</v>
      </c>
      <c s="38" r="L12"/>
      <c s="8" r="M12"/>
      <c s="36" r="N12"/>
      <c s="36" r="O12"/>
      <c s="36" r="P12"/>
      <c s="36" r="Q12"/>
    </row>
    <row r="13">
      <c t="s" s="19" r="A13">
        <v>23</v>
      </c>
      <c t="s" s="21" r="B13">
        <v>11</v>
      </c>
      <c s="21" r="C13"/>
      <c s="21" r="D13"/>
      <c s="21" r="E13"/>
      <c s="21" r="F13"/>
      <c s="62" r="G13"/>
      <c s="62" r="H13">
        <f>IF(AND((B13="J"),((G13-(((C13*$L$52)+(D13*$L$53))+(E13*$L$54)))&gt;0)),(((C13*$L$52)+(D13*$L$53))+(E13*$L$54)),(((((C13-F13)*$L$52)-G13)+(D13*$L$53))+(E13*$L$54)))</f>
        <v>0</v>
      </c>
      <c s="21" r="I13">
        <f>IF((B13="N"),1,0)</f>
        <v>1</v>
      </c>
      <c s="21" r="J13"/>
      <c s="21" r="K13">
        <f>COUNTIF(J13,"cash")*C13</f>
        <v>0</v>
      </c>
      <c s="38" r="L13"/>
      <c s="8" r="M13"/>
      <c s="36" r="N13"/>
      <c s="36" r="O13"/>
      <c s="36" r="P13"/>
      <c s="36" r="Q13"/>
    </row>
    <row r="14">
      <c t="s" s="19" r="A14">
        <v>24</v>
      </c>
      <c t="s" s="21" r="B14">
        <v>13</v>
      </c>
      <c s="21" r="C14">
        <v>1</v>
      </c>
      <c s="21" r="D14"/>
      <c s="21" r="E14"/>
      <c s="21" r="F14"/>
      <c s="62" r="G14">
        <v>150</v>
      </c>
      <c s="62" r="H14">
        <f>IF(AND((B14="J"),((G14-(((C14*$L$52)+(D14*$L$53))+(E14*$L$54)))&gt;0)),(((C14*$L$52)+(D14*$L$53))+(E14*$L$54)),(((((C14-F14)*$L$52)-G14)+(D14*$L$53))+(E14*$L$54)))</f>
        <v>0</v>
      </c>
      <c s="21" r="I14">
        <f>IF((B14="N"),1,0)</f>
        <v>0</v>
      </c>
      <c s="21" r="J14"/>
      <c s="21" r="K14">
        <f>COUNTIF(J14,"cash")*C14</f>
        <v>0</v>
      </c>
      <c s="38" r="L14">
        <v>1</v>
      </c>
      <c s="8" r="M14"/>
      <c s="36" r="N14"/>
      <c s="36" r="O14"/>
      <c s="36" r="P14"/>
      <c s="36" r="Q14"/>
    </row>
    <row r="15">
      <c t="s" s="19" r="A15">
        <v>25</v>
      </c>
      <c t="s" s="21" r="B15">
        <v>11</v>
      </c>
      <c s="21" r="C15"/>
      <c s="21" r="D15"/>
      <c s="21" r="E15"/>
      <c s="21" r="F15"/>
      <c s="62" r="G15"/>
      <c s="62" r="H15">
        <f>IF(AND((B15="J"),((G15-(((C15*$L$52)+(D15*$L$53))+(E15*$L$54)))&gt;0)),(((C15*$L$52)+(D15*$L$53))+(E15*$L$54)),(((((C15-F15)*$L$52)-G15)+(D15*$L$53))+(E15*$L$54)))</f>
        <v>0</v>
      </c>
      <c s="21" r="I15">
        <f>IF((B15="N"),1,0)</f>
        <v>1</v>
      </c>
      <c s="21" r="J15"/>
      <c s="21" r="K15">
        <f>COUNTIF(J15,"cash")*C15</f>
        <v>0</v>
      </c>
      <c s="38" r="L15"/>
      <c s="8" r="M15"/>
      <c s="36" r="N15"/>
      <c s="36" r="O15"/>
      <c s="36" r="P15"/>
      <c s="36" r="Q15"/>
    </row>
    <row r="16">
      <c t="s" s="19" r="A16">
        <v>26</v>
      </c>
      <c t="s" s="21" r="B16">
        <v>11</v>
      </c>
      <c s="21" r="C16"/>
      <c s="21" r="D16"/>
      <c s="21" r="E16"/>
      <c s="21" r="F16"/>
      <c s="62" r="G16"/>
      <c s="62" r="H16">
        <f>IF(AND((B16="J"),((G16-(((C16*$L$52)+(D16*$L$53))+(E16*$L$54)))&gt;0)),(((C16*$L$52)+(D16*$L$53))+(E16*$L$54)),(((((C16-F16)*$L$52)-G16)+(D16*$L$53))+(E16*$L$54)))</f>
        <v>0</v>
      </c>
      <c s="21" r="I16">
        <f>IF((B16="N"),1,0)</f>
        <v>1</v>
      </c>
      <c s="21" r="J16"/>
      <c s="21" r="K16">
        <f>COUNTIF(J16,"cash")*C16</f>
        <v>0</v>
      </c>
      <c s="38" r="L16"/>
      <c s="8" r="M16"/>
      <c s="36" r="N16"/>
      <c s="36" r="O16"/>
      <c s="36" r="P16"/>
      <c s="36" r="Q16"/>
    </row>
    <row r="17">
      <c t="s" s="19" r="A17">
        <v>27</v>
      </c>
      <c t="s" s="21" r="B17">
        <v>11</v>
      </c>
      <c s="21" r="C17"/>
      <c s="21" r="D17"/>
      <c s="21" r="E17"/>
      <c s="21" r="F17"/>
      <c s="62" r="G17"/>
      <c s="62" r="H17">
        <f>IF(AND((B17="J"),((G17-(((C17*$L$52)+(D17*$L$53))+(E17*$L$54)))&gt;0)),(((C17*$L$52)+(D17*$L$53))+(E17*$L$54)),(((((C17-F17)*$L$52)-G17)+(D17*$L$53))+(E17*$L$54)))</f>
        <v>0</v>
      </c>
      <c s="21" r="I17">
        <f>IF((B17="N"),1,0)</f>
        <v>1</v>
      </c>
      <c s="21" r="J17"/>
      <c s="21" r="K17">
        <f>COUNTIF(J17,"cash")*C17</f>
        <v>0</v>
      </c>
      <c s="38" r="L17"/>
      <c s="8" r="M17"/>
      <c s="36" r="N17"/>
      <c s="36" r="O17"/>
      <c s="36" r="P17"/>
      <c s="36" r="Q17"/>
    </row>
    <row r="18">
      <c t="s" s="19" r="A18">
        <v>28</v>
      </c>
      <c t="s" s="21" r="B18">
        <v>11</v>
      </c>
      <c s="21" r="C18"/>
      <c s="21" r="D18"/>
      <c s="21" r="E18"/>
      <c s="21" r="F18"/>
      <c s="62" r="G18"/>
      <c s="62" r="H18">
        <f>IF(AND((B18="J"),((G18-(((C18*$L$52)+(D18*$L$53))+(E18*$L$54)))&gt;0)),(((C18*$L$52)+(D18*$L$53))+(E18*$L$54)),(((((C18-F18)*$L$52)-G18)+(D18*$L$53))+(E18*$L$54)))</f>
        <v>0</v>
      </c>
      <c s="21" r="I18">
        <f>IF((B18="N"),1,0)</f>
        <v>1</v>
      </c>
      <c s="21" r="J18"/>
      <c s="21" r="K18">
        <f>COUNTIF(J18,"cash")*C18</f>
        <v>0</v>
      </c>
      <c s="38" r="L18"/>
      <c s="8" r="M18"/>
      <c s="36" r="N18"/>
      <c s="36" r="O18"/>
      <c s="36" r="P18"/>
      <c s="36" r="Q18"/>
    </row>
    <row r="19">
      <c t="s" s="19" r="A19">
        <v>29</v>
      </c>
      <c t="s" s="21" r="B19">
        <v>13</v>
      </c>
      <c s="21" r="C19">
        <v>2</v>
      </c>
      <c s="21" r="D19"/>
      <c s="21" r="E19"/>
      <c s="21" r="F19"/>
      <c s="62" r="G19">
        <v>300</v>
      </c>
      <c s="62" r="H19">
        <f>IF(AND((B19="J"),((G19-(((C19*$L$52)+(D19*$L$53))+(E19*$L$54)))&gt;0)),(((C19*$L$52)+(D19*$L$53))+(E19*$L$54)),(((((C19-F19)*$L$52)-G19)+(D19*$L$53))+(E19*$L$54)))</f>
        <v>0</v>
      </c>
      <c s="21" r="I19">
        <f>IF((B19="N"),1,0)</f>
        <v>0</v>
      </c>
      <c t="s" s="21" r="J19">
        <v>13</v>
      </c>
      <c s="21" r="K19">
        <f>COUNTIF(J19,"cash")*C19</f>
        <v>0</v>
      </c>
      <c s="38" r="L19">
        <v>1</v>
      </c>
      <c s="8" r="M19"/>
      <c s="36" r="N19"/>
      <c s="36" r="O19"/>
      <c s="36" r="P19"/>
      <c s="36" r="Q19"/>
    </row>
    <row r="20">
      <c t="s" s="19" r="A20">
        <v>30</v>
      </c>
      <c t="s" s="21" r="B20">
        <v>11</v>
      </c>
      <c s="21" r="C20"/>
      <c s="21" r="D20"/>
      <c s="21" r="E20"/>
      <c s="21" r="F20"/>
      <c s="62" r="G20"/>
      <c s="62" r="H20">
        <f>IF(AND((B20="J"),((G20-(((C20*$L$52)+(D20*$L$53))+(E20*$L$54)))&gt;0)),(((C20*$L$52)+(D20*$L$53))+(E20*$L$54)),(((((C20-F20)*$L$52)-G20)+(D20*$L$53))+(E20*$L$54)))</f>
        <v>0</v>
      </c>
      <c s="21" r="I20">
        <f>IF((B20="N"),1,0)</f>
        <v>1</v>
      </c>
      <c s="21" r="J20"/>
      <c s="21" r="K20">
        <f>COUNTIF(J20,"cash")*C20</f>
        <v>0</v>
      </c>
      <c s="38" r="L20"/>
      <c s="8" r="M20"/>
      <c s="36" r="N20"/>
      <c s="36" r="O20"/>
      <c s="36" r="P20"/>
      <c s="36" r="Q20"/>
    </row>
    <row r="21">
      <c t="s" s="19" r="A21">
        <v>31</v>
      </c>
      <c t="s" s="21" r="B21">
        <v>13</v>
      </c>
      <c s="21" r="C21">
        <v>2</v>
      </c>
      <c s="21" r="D21"/>
      <c s="21" r="E21"/>
      <c s="21" r="F21"/>
      <c s="62" r="G21">
        <v>300</v>
      </c>
      <c s="62" r="H21">
        <f>IF(AND((B21="J"),((G21-(((C21*$L$52)+(D21*$L$53))+(E21*$L$54)))&gt;0)),(((C21*$L$52)+(D21*$L$53))+(E21*$L$54)),(((((C21-F21)*$L$52)-G21)+(D21*$L$53))+(E21*$L$54)))</f>
        <v>0</v>
      </c>
      <c s="21" r="I21">
        <f>IF((B21="N"),1,0)</f>
        <v>0</v>
      </c>
      <c t="s" s="21" r="J21">
        <v>13</v>
      </c>
      <c s="21" r="K21">
        <f>COUNTIF(J21,"cash")*C21</f>
        <v>0</v>
      </c>
      <c s="38" r="L21">
        <v>1</v>
      </c>
      <c s="8" r="M21"/>
      <c s="36" r="N21"/>
      <c s="36" r="O21"/>
      <c s="36" r="P21"/>
      <c s="36" r="Q21"/>
    </row>
    <row r="22">
      <c t="s" s="19" r="A22">
        <v>32</v>
      </c>
      <c t="s" s="21" r="B22">
        <v>11</v>
      </c>
      <c s="21" r="C22"/>
      <c s="21" r="D22"/>
      <c s="21" r="E22"/>
      <c s="21" r="F22"/>
      <c s="62" r="G22"/>
      <c s="62" r="H22">
        <f>IF(AND((B22="J"),((G22-(((C22*$L$52)+(D22*$L$53))+(E22*$L$54)))&gt;0)),(((C22*$L$52)+(D22*$L$53))+(E22*$L$54)),(((((C22-F22)*$L$52)-G22)+(D22*$L$53))+(E22*$L$54)))</f>
        <v>0</v>
      </c>
      <c s="21" r="I22">
        <f>IF((B22="N"),1,0)</f>
        <v>1</v>
      </c>
      <c s="21" r="J22"/>
      <c s="21" r="K22">
        <f>COUNTIF(J22,"cash")*C22</f>
        <v>0</v>
      </c>
      <c s="38" r="L22"/>
      <c s="8" r="M22"/>
      <c s="36" r="N22"/>
      <c s="36" r="O22"/>
      <c s="36" r="P22"/>
      <c s="36" r="Q22"/>
    </row>
    <row r="23">
      <c t="s" s="19" r="A23">
        <v>33</v>
      </c>
      <c t="s" s="21" r="B23">
        <v>13</v>
      </c>
      <c s="21" r="C23">
        <v>2</v>
      </c>
      <c s="21" r="D23"/>
      <c s="21" r="E23"/>
      <c s="21" r="F23"/>
      <c s="62" r="G23">
        <v>300</v>
      </c>
      <c s="62" r="H23">
        <f>IF(AND((B23="J"),((G23-(((C23*$L$52)+(D23*$L$53))+(E23*$L$54)))&gt;0)),(((C23*$L$52)+(D23*$L$53))+(E23*$L$54)),(((((C23-F23)*$L$52)-G23)+(D23*$L$53))+(E23*$L$54)))</f>
        <v>0</v>
      </c>
      <c s="21" r="I23">
        <f>IF((B23="N"),1,0)</f>
        <v>0</v>
      </c>
      <c t="s" s="21" r="J23">
        <v>13</v>
      </c>
      <c s="21" r="K23">
        <f>COUNTIF(J23,"cash")*C23</f>
        <v>0</v>
      </c>
      <c s="38" r="L23">
        <v>2</v>
      </c>
      <c s="8" r="M23"/>
      <c s="36" r="N23"/>
      <c s="36" r="O23"/>
      <c s="36" r="P23"/>
      <c s="36" r="Q23"/>
    </row>
    <row r="24">
      <c t="s" s="19" r="A24">
        <v>34</v>
      </c>
      <c t="s" s="21" r="B24">
        <v>13</v>
      </c>
      <c s="21" r="C24">
        <v>2</v>
      </c>
      <c s="21" r="D24"/>
      <c s="21" r="E24"/>
      <c s="21" r="F24"/>
      <c s="62" r="G24">
        <v>300</v>
      </c>
      <c s="62" r="H24">
        <f>IF(AND((B24="J"),((G24-(((C24*$L$52)+(D24*$L$53))+(E24*$L$54)))&gt;0)),(((C24*$L$52)+(D24*$L$53))+(E24*$L$54)),(((((C24-F24)*$L$52)-G24)+(D24*$L$53))+(E24*$L$54)))</f>
        <v>0</v>
      </c>
      <c s="21" r="I24">
        <f>IF((B24="N"),1,0)</f>
        <v>0</v>
      </c>
      <c t="s" s="21" r="J24">
        <v>13</v>
      </c>
      <c s="21" r="K24">
        <v>0</v>
      </c>
      <c s="38" r="L24">
        <v>1</v>
      </c>
      <c s="8" r="M24"/>
      <c s="36" r="N24"/>
      <c s="36" r="O24"/>
      <c s="36" r="P24"/>
      <c s="36" r="Q24"/>
    </row>
    <row r="25">
      <c t="s" s="19" r="A25">
        <v>35</v>
      </c>
      <c t="s" s="21" r="B25">
        <v>13</v>
      </c>
      <c s="21" r="C25">
        <v>1</v>
      </c>
      <c s="21" r="D25"/>
      <c s="21" r="E25"/>
      <c s="21" r="F25"/>
      <c s="62" r="G25">
        <v>150</v>
      </c>
      <c s="62" r="H25">
        <f>IF(AND((B25="J"),((G25-(((C25*$L$52)+(D25*$L$53))+(E25*$L$54)))&gt;0)),(((C25*$L$52)+(D25*$L$53))+(E25*$L$54)),(((((C25-F25)*$L$52)-G25)+(D25*$L$53))+(E25*$L$54)))</f>
        <v>0</v>
      </c>
      <c s="21" r="I25">
        <f>IF((B25="N"),1,0)</f>
        <v>0</v>
      </c>
      <c t="s" s="21" r="J25">
        <v>13</v>
      </c>
      <c s="21" r="K25">
        <f>COUNTIF(J25,"cash")*C25</f>
        <v>0</v>
      </c>
      <c s="38" r="L25">
        <v>1</v>
      </c>
      <c s="8" r="M25"/>
      <c s="36" r="N25"/>
      <c s="36" r="O25"/>
      <c s="36" r="P25"/>
      <c s="36" r="Q25"/>
    </row>
    <row r="26">
      <c t="s" s="19" r="A26">
        <v>36</v>
      </c>
      <c t="s" s="21" r="B26">
        <v>11</v>
      </c>
      <c s="21" r="C26"/>
      <c s="21" r="D26"/>
      <c s="21" r="E26"/>
      <c s="21" r="F26"/>
      <c s="62" r="G26"/>
      <c s="62" r="H26">
        <f>IF(AND((B26="J"),((G26-(((C26*$L$52)+(D26*$L$53))+(E26*$L$54)))&gt;0)),(((C26*$L$52)+(D26*$L$53))+(E26*$L$54)),(((((C26-F26)*$L$52)-G26)+(D26*$L$53))+(E26*$L$54)))</f>
        <v>0</v>
      </c>
      <c s="21" r="I26">
        <f>IF((B26="N"),1,0)</f>
        <v>1</v>
      </c>
      <c s="21" r="J26"/>
      <c s="21" r="K26">
        <f>COUNTIF(J26,"cash")*C26</f>
        <v>0</v>
      </c>
      <c s="38" r="L26"/>
      <c s="8" r="M26"/>
      <c s="36" r="N26"/>
      <c s="36" r="O26"/>
      <c s="36" r="P26"/>
      <c s="36" r="Q26"/>
    </row>
    <row r="27">
      <c t="s" s="19" r="A27">
        <v>37</v>
      </c>
      <c t="s" s="21" r="B27">
        <v>13</v>
      </c>
      <c s="21" r="C27">
        <v>1</v>
      </c>
      <c s="21" r="D27"/>
      <c s="21" r="E27"/>
      <c s="21" r="F27"/>
      <c s="62" r="G27"/>
      <c s="62" r="H27">
        <f>IF(AND((B27="J"),((G27-(((C27*$L$52)+(D27*$L$53))+(E27*$L$54)))&gt;0)),(((C27*$L$52)+(D27*$L$53))+(E27*$L$54)),(((((C27-F27)*$L$52)-G27)+(D27*$L$53))+(E27*$L$54)))</f>
        <v>150</v>
      </c>
      <c s="21" r="I27">
        <f>IF((B27="N"),1,0)</f>
        <v>0</v>
      </c>
      <c t="s" s="21" r="J27">
        <v>38</v>
      </c>
      <c s="21" r="K27">
        <f>COUNTIF(J27,"cash")*C27</f>
        <v>1</v>
      </c>
      <c s="38" r="L27"/>
      <c s="8" r="M27"/>
      <c s="36" r="N27"/>
      <c s="36" r="O27"/>
      <c s="36" r="P27"/>
      <c s="36" r="Q27"/>
    </row>
    <row r="28">
      <c t="s" s="19" r="A28">
        <v>39</v>
      </c>
      <c t="s" s="21" r="B28">
        <v>13</v>
      </c>
      <c s="21" r="C28">
        <v>2</v>
      </c>
      <c s="21" r="D28"/>
      <c s="21" r="E28"/>
      <c s="21" r="F28"/>
      <c s="62" r="G28">
        <v>300</v>
      </c>
      <c s="62" r="H28">
        <f>IF(AND((B28="J"),((G28-(((C28*$L$52)+(D28*$L$53))+(E28*$L$54)))&gt;0)),(((C28*$L$52)+(D28*$L$53))+(E28*$L$54)),(((((C28-F28)*$L$52)-G28)+(D28*$L$53))+(E28*$L$54)))</f>
        <v>0</v>
      </c>
      <c s="21" r="I28">
        <f>IF((B28="N"),1,0)</f>
        <v>0</v>
      </c>
      <c t="s" s="21" r="J28">
        <v>13</v>
      </c>
      <c s="21" r="K28">
        <f>COUNTIF(J28,"cash")*C28</f>
        <v>0</v>
      </c>
      <c s="38" r="L28">
        <v>1</v>
      </c>
      <c s="8" r="M28"/>
      <c s="36" r="N28"/>
      <c s="36" r="O28"/>
      <c s="36" r="P28"/>
      <c s="36" r="Q28"/>
    </row>
    <row r="29">
      <c t="s" s="19" r="A29">
        <v>40</v>
      </c>
      <c t="s" s="21" r="B29">
        <v>11</v>
      </c>
      <c s="21" r="C29"/>
      <c s="21" r="D29"/>
      <c s="21" r="E29"/>
      <c s="21" r="F29"/>
      <c s="62" r="G29"/>
      <c s="62" r="H29">
        <f>IF(AND((B29="J"),((G29-(((C29*$L$52)+(D29*$L$53))+(E29*$L$54)))&gt;0)),(((C29*$L$52)+(D29*$L$53))+(E29*$L$54)),(((((C29-F29)*$L$52)-G29)+(D29*$L$53))+(E29*$L$54)))</f>
        <v>0</v>
      </c>
      <c s="21" r="I29">
        <f>IF((B29="N"),1,0)</f>
        <v>1</v>
      </c>
      <c s="21" r="J29"/>
      <c s="21" r="K29">
        <f>COUNTIF(J29,"cash")*C29</f>
        <v>0</v>
      </c>
      <c s="38" r="L29"/>
      <c s="8" r="M29"/>
      <c s="36" r="N29"/>
      <c s="36" r="O29"/>
      <c s="36" r="P29"/>
      <c s="36" r="Q29"/>
    </row>
    <row r="30">
      <c t="s" s="19" r="A30">
        <v>41</v>
      </c>
      <c t="s" s="21" r="B30">
        <v>13</v>
      </c>
      <c s="21" r="C30">
        <v>2</v>
      </c>
      <c s="21" r="D30"/>
      <c s="21" r="E30"/>
      <c s="21" r="F30"/>
      <c s="62" r="G30">
        <v>300</v>
      </c>
      <c s="62" r="H30">
        <f>IF(AND((B30="J"),((G30-(((C30*$L$52)+(D30*$L$53))+(E30*$L$54)))&gt;0)),(((C30*$L$52)+(D30*$L$53))+(E30*$L$54)),(((((C30-F30)*$L$52)-G30)+(D30*$L$53))+(E30*$L$54)))</f>
        <v>0</v>
      </c>
      <c s="21" r="I30">
        <f>IF((B30="N"),1,0)</f>
        <v>0</v>
      </c>
      <c t="s" s="21" r="J30">
        <v>13</v>
      </c>
      <c s="21" r="K30">
        <f>COUNTIF(J30,"cash")*C30</f>
        <v>0</v>
      </c>
      <c s="38" r="L30">
        <v>1</v>
      </c>
      <c s="8" r="M30"/>
      <c s="36" r="N30"/>
      <c s="36" r="O30"/>
      <c s="36" r="P30"/>
      <c s="36" r="Q30"/>
    </row>
    <row r="31">
      <c t="s" s="19" r="A31">
        <v>42</v>
      </c>
      <c t="s" s="21" r="B31">
        <v>13</v>
      </c>
      <c s="21" r="C31">
        <v>2</v>
      </c>
      <c s="21" r="D31"/>
      <c s="21" r="E31"/>
      <c s="21" r="F31"/>
      <c s="62" r="G31"/>
      <c s="62" r="H31">
        <f>IF(AND((B31="J"),((G31-(((C31*$L$52)+(D31*$L$53))+(E31*$L$54)))&gt;0)),(((C31*$L$52)+(D31*$L$53))+(E31*$L$54)),(((((C31-F31)*$L$52)-G31)+(D31*$L$53))+(E31*$L$54)))</f>
        <v>300</v>
      </c>
      <c s="21" r="I31">
        <f>IF((B31="N"),1,0)</f>
        <v>0</v>
      </c>
      <c t="s" s="21" r="J31">
        <v>38</v>
      </c>
      <c s="21" r="K31">
        <f>COUNTIF(J31,"cash")*C31</f>
        <v>2</v>
      </c>
      <c s="38" r="L31">
        <v>1</v>
      </c>
      <c s="8" r="M31"/>
      <c s="36" r="N31"/>
      <c s="36" r="O31"/>
      <c s="36" r="P31"/>
      <c s="36" r="Q31"/>
    </row>
    <row r="32">
      <c t="s" s="19" r="A32">
        <v>43</v>
      </c>
      <c t="s" s="21" r="B32">
        <v>11</v>
      </c>
      <c s="21" r="C32"/>
      <c s="21" r="D32"/>
      <c s="21" r="E32"/>
      <c s="21" r="F32"/>
      <c s="62" r="G32"/>
      <c s="62" r="H32">
        <f>IF(AND((B32="J"),((G32-(((C32*$L$52)+(D32*$L$53))+(E32*$L$54)))&gt;0)),(((C32*$L$52)+(D32*$L$53))+(E32*$L$54)),(((((C32-F32)*$L$52)-G32)+(D32*$L$53))+(E32*$L$54)))</f>
        <v>0</v>
      </c>
      <c s="21" r="I32">
        <f>IF((B32="N"),1,0)</f>
        <v>1</v>
      </c>
      <c s="21" r="J32"/>
      <c s="21" r="K32">
        <f>COUNTIF(J32,"cash")*C32</f>
        <v>0</v>
      </c>
      <c s="38" r="L32"/>
      <c s="8" r="M32"/>
      <c s="36" r="N32"/>
      <c s="36" r="O32"/>
      <c s="36" r="P32"/>
      <c s="36" r="Q32"/>
    </row>
    <row r="33">
      <c t="s" s="19" r="A33">
        <v>44</v>
      </c>
      <c t="s" s="21" r="B33">
        <v>11</v>
      </c>
      <c s="21" r="C33"/>
      <c s="21" r="D33"/>
      <c s="21" r="E33"/>
      <c s="21" r="F33"/>
      <c s="62" r="G33"/>
      <c s="62" r="H33">
        <f>IF(AND((B33="J"),((G33-(((C33*$L$52)+(D33*$L$53))+(E33*$L$54)))&gt;0)),(((C33*$L$52)+(D33*$L$53))+(E33*$L$54)),(((((C33-F33)*$L$52)-G33)+(D33*$L$53))+(E33*$L$54)))</f>
        <v>0</v>
      </c>
      <c s="21" r="I33">
        <f>IF((B33="N"),1,0)</f>
        <v>1</v>
      </c>
      <c s="21" r="J33"/>
      <c s="21" r="K33">
        <f>COUNTIF(J33,"cash")*C33</f>
        <v>0</v>
      </c>
      <c s="38" r="L33"/>
      <c s="8" r="M33"/>
      <c s="36" r="N33"/>
      <c s="36" r="O33"/>
      <c s="36" r="P33"/>
      <c s="36" r="Q33"/>
    </row>
    <row r="34">
      <c t="s" s="19" r="A34">
        <v>45</v>
      </c>
      <c t="s" s="21" r="B34">
        <v>13</v>
      </c>
      <c s="21" r="C34">
        <v>1</v>
      </c>
      <c s="21" r="D34"/>
      <c s="21" r="E34"/>
      <c s="21" r="F34"/>
      <c s="62" r="G34">
        <v>150</v>
      </c>
      <c s="62" r="H34">
        <f>IF(AND((B34="J"),((G34-(((C34*$L$52)+(D34*$L$53))+(E34*$L$54)))&gt;0)),(((C34*$L$52)+(D34*$L$53))+(E34*$L$54)),(((((C34-F34)*$L$52)-G34)+(D34*$L$53))+(E34*$L$54)))</f>
        <v>0</v>
      </c>
      <c s="21" r="I34">
        <f>IF((B34="N"),1,0)</f>
        <v>0</v>
      </c>
      <c s="21" r="J34"/>
      <c s="21" r="K34">
        <f>COUNTIF(J34,"cash")*C34</f>
        <v>0</v>
      </c>
      <c s="38" r="L34">
        <v>1</v>
      </c>
      <c s="8" r="M34"/>
      <c s="36" r="N34"/>
      <c s="36" r="O34"/>
      <c s="36" r="P34"/>
      <c s="36" r="Q34"/>
    </row>
    <row r="35">
      <c t="s" s="19" r="A35">
        <v>46</v>
      </c>
      <c t="s" s="21" r="B35">
        <v>13</v>
      </c>
      <c s="21" r="C35">
        <v>2</v>
      </c>
      <c s="21" r="D35"/>
      <c s="21" r="E35"/>
      <c s="21" r="F35"/>
      <c s="62" r="G35">
        <v>300</v>
      </c>
      <c s="62" r="H35">
        <f>IF(AND((B35="J"),((G35-(((C35*$L$52)+(D35*$L$53))+(E35*$L$54)))&gt;0)),(((C35*$L$52)+(D35*$L$53))+(E35*$L$54)),(((((C35-F35)*$L$52)-G35)+(D35*$L$53))+(E35*$L$54)))</f>
        <v>0</v>
      </c>
      <c s="21" r="I35">
        <f>IF((B35="N"),1,0)</f>
        <v>0</v>
      </c>
      <c s="21" r="J35"/>
      <c s="21" r="K35">
        <f>COUNTIF(J35,"cash")*C35</f>
        <v>0</v>
      </c>
      <c s="38" r="L35">
        <v>1</v>
      </c>
      <c s="8" r="M35"/>
      <c s="36" r="N35"/>
      <c s="36" r="O35"/>
      <c s="36" r="P35"/>
      <c s="36" r="Q35"/>
    </row>
    <row r="36">
      <c t="s" s="19" r="A36">
        <v>47</v>
      </c>
      <c t="s" s="21" r="B36">
        <v>11</v>
      </c>
      <c s="21" r="C36"/>
      <c s="21" r="D36"/>
      <c s="21" r="E36"/>
      <c s="21" r="F36"/>
      <c s="62" r="G36"/>
      <c s="62" r="H36">
        <f>IF(AND((B36="J"),((G36-(((C36*$L$52)+(D36*$L$53))+(E36*$L$54)))&gt;0)),(((C36*$L$52)+(D36*$L$53))+(E36*$L$54)),(((((C36-F36)*$L$52)-G36)+(D36*$L$53))+(E36*$L$54)))</f>
        <v>0</v>
      </c>
      <c s="21" r="I36">
        <f>IF((B36="N"),1,0)</f>
        <v>1</v>
      </c>
      <c s="21" r="J36"/>
      <c s="21" r="K36">
        <f>COUNTIF(J36,"cash")*C36</f>
        <v>0</v>
      </c>
      <c s="38" r="L36"/>
      <c s="8" r="M36"/>
      <c s="36" r="N36"/>
      <c s="36" r="O36"/>
      <c s="36" r="P36"/>
      <c s="36" r="Q36"/>
    </row>
    <row r="37">
      <c t="s" s="19" r="A37">
        <v>48</v>
      </c>
      <c t="s" s="21" r="B37">
        <v>11</v>
      </c>
      <c s="21" r="C37"/>
      <c s="21" r="D37"/>
      <c s="21" r="E37"/>
      <c s="21" r="F37"/>
      <c s="62" r="G37"/>
      <c s="62" r="H37">
        <f>IF(AND((B37="J"),((G37-(((C37*$L$52)+(D37*$L$53))+(E37*$L$54)))&gt;0)),(((C37*$L$52)+(D37*$L$53))+(E37*$L$54)),(((((C37-F37)*$L$52)-G37)+(D37*$L$53))+(E37*$L$54)))</f>
        <v>0</v>
      </c>
      <c s="21" r="I37">
        <f>IF((B37="N"),1,0)</f>
        <v>1</v>
      </c>
      <c s="21" r="J37"/>
      <c s="21" r="K37">
        <f>COUNTIF(J37,"cash")*C37</f>
        <v>0</v>
      </c>
      <c s="38" r="L37"/>
      <c s="8" r="M37"/>
      <c s="36" r="N37"/>
      <c s="36" r="O37"/>
      <c s="36" r="P37"/>
      <c s="36" r="Q37"/>
    </row>
    <row r="38">
      <c t="s" s="19" r="A38">
        <v>49</v>
      </c>
      <c t="s" s="21" r="B38">
        <v>11</v>
      </c>
      <c s="21" r="C38"/>
      <c s="21" r="D38"/>
      <c s="21" r="E38"/>
      <c s="21" r="F38"/>
      <c s="62" r="G38"/>
      <c s="62" r="H38">
        <f>IF(AND((B38="J"),((G38-(((C38*$L$52)+(D38*$L$53))+(E38*$L$54)))&gt;0)),(((C38*$L$52)+(D38*$L$53))+(E38*$L$54)),(((((C38-F38)*$L$52)-G38)+(D38*$L$53))+(E38*$L$54)))</f>
        <v>0</v>
      </c>
      <c s="21" r="I38">
        <f>IF((B38="N"),1,0)</f>
        <v>1</v>
      </c>
      <c s="21" r="J38"/>
      <c s="21" r="K38">
        <f>COUNTIF(J38,"cash")*C38</f>
        <v>0</v>
      </c>
      <c s="38" r="L38"/>
      <c s="8" r="M38"/>
      <c s="36" r="N38"/>
      <c s="36" r="O38"/>
      <c s="36" r="P38"/>
      <c s="36" r="Q38"/>
    </row>
    <row r="39">
      <c t="s" s="19" r="A39">
        <v>50</v>
      </c>
      <c t="s" s="21" r="B39">
        <v>11</v>
      </c>
      <c s="21" r="C39"/>
      <c s="21" r="D39"/>
      <c s="21" r="E39"/>
      <c s="21" r="F39"/>
      <c s="62" r="G39"/>
      <c s="62" r="H39">
        <f>IF(AND((B39="J"),((G39-(((C39*$L$52)+(D39*$L$53))+(E39*$L$54)))&gt;0)),(((C39*$L$52)+(D39*$L$53))+(E39*$L$54)),(((((C39-F39)*$L$52)-G39)+(D39*$L$53))+(E39*$L$54)))</f>
        <v>0</v>
      </c>
      <c s="21" r="I39">
        <f>IF((B39="N"),1,0)</f>
        <v>1</v>
      </c>
      <c s="21" r="J39"/>
      <c s="21" r="K39">
        <f>COUNTIF(J39,"cash")*C39</f>
        <v>0</v>
      </c>
      <c s="38" r="L39"/>
      <c s="8" r="M39"/>
      <c s="36" r="N39"/>
      <c s="36" r="O39"/>
      <c s="36" r="P39"/>
      <c s="36" r="Q39"/>
    </row>
    <row r="40">
      <c t="s" s="19" r="A40">
        <v>51</v>
      </c>
      <c t="s" s="21" r="B40">
        <v>13</v>
      </c>
      <c s="21" r="C40">
        <v>2</v>
      </c>
      <c s="21" r="D40"/>
      <c s="21" r="E40">
        <v>2</v>
      </c>
      <c s="21" r="F40"/>
      <c s="62" r="G40">
        <v>450</v>
      </c>
      <c s="62" r="H40">
        <f>IF(AND((B40="J"),((G40-(((C40*$L$52)+(D40*$L$53))+(E40*$L$54)))&gt;0)),(((C40*$L$52)+(D40*$L$53))+(E40*$L$54)),(((((C40-F40)*$L$52)-G40)+(D40*$L$53))+(E40*$L$54)))</f>
        <v>0</v>
      </c>
      <c s="21" r="I40">
        <f>IF((B40="N"),1,0)</f>
        <v>0</v>
      </c>
      <c t="s" s="21" r="J40">
        <v>13</v>
      </c>
      <c s="21" r="K40">
        <f>COUNTIF(J40,"cash")*C40</f>
        <v>0</v>
      </c>
      <c s="38" r="L40">
        <v>1</v>
      </c>
      <c s="8" r="M40"/>
      <c s="36" r="N40"/>
      <c s="36" r="O40"/>
      <c s="36" r="P40"/>
      <c s="36" r="Q40"/>
    </row>
    <row r="41">
      <c t="s" s="19" r="A41">
        <v>52</v>
      </c>
      <c t="s" s="21" r="B41">
        <v>13</v>
      </c>
      <c s="21" r="C41">
        <v>1</v>
      </c>
      <c s="21" r="D41"/>
      <c s="21" r="E41"/>
      <c s="21" r="F41"/>
      <c s="62" r="G41">
        <v>150</v>
      </c>
      <c s="62" r="H41">
        <f>IF(AND((B41="J"),((G41-(((C41*$L$52)+(D41*$L$53))+(E41*$L$54)))&gt;0)),(((C41*$L$52)+(D41*$L$53))+(E41*$L$54)),(((((C41-F41)*$L$52)-G41)+(D41*$L$53))+(E41*$L$54)))</f>
        <v>0</v>
      </c>
      <c s="21" r="I41">
        <f>IF((B41="N"),1,0)</f>
        <v>0</v>
      </c>
      <c s="21" r="J41"/>
      <c s="21" r="K41">
        <f>COUNTIF(J41,"cash")*C41</f>
        <v>0</v>
      </c>
      <c s="38" r="L41">
        <v>1</v>
      </c>
      <c s="8" r="M41"/>
      <c s="36" r="N41"/>
      <c s="36" r="O41"/>
      <c s="36" r="P41"/>
      <c s="36" r="Q41"/>
    </row>
    <row s="36" customFormat="1" r="42">
      <c t="s" s="19" r="A42">
        <v>53</v>
      </c>
      <c t="s" s="21" r="B42">
        <v>13</v>
      </c>
      <c s="21" r="C42">
        <v>2</v>
      </c>
      <c s="21" r="D42"/>
      <c s="21" r="E42"/>
      <c s="21" r="F42"/>
      <c s="62" r="G42">
        <v>300</v>
      </c>
      <c s="62" r="H42">
        <f>IF(AND((B42="J"),((G42-(((C42*$L$52)+(D42*$L$53))+(E42*$L$54)))&gt;0)),(((C42*$L$52)+(D42*$L$53))+(E42*$L$54)),(((((C42-F42)*$L$52)-G42)+(D42*$L$53))+(E42*$L$54)))</f>
        <v>0</v>
      </c>
      <c s="21" r="I42">
        <f>IF((B42="N"),1,0)</f>
        <v>0</v>
      </c>
      <c s="21" r="J42"/>
      <c s="21" r="K42">
        <f>COUNTIF(J42,"cash")*C42</f>
        <v>0</v>
      </c>
      <c s="38" r="L42">
        <v>1</v>
      </c>
      <c s="39" r="M42"/>
      <c s="36" r="N42"/>
      <c s="36" r="O42"/>
      <c s="36" r="P42"/>
      <c s="36" r="Q42"/>
    </row>
    <row s="36" customFormat="1" r="43">
      <c t="s" s="19" r="A43">
        <v>54</v>
      </c>
      <c t="s" s="21" r="B43">
        <v>13</v>
      </c>
      <c s="21" r="C43">
        <v>1</v>
      </c>
      <c s="21" r="D43"/>
      <c s="21" r="E43"/>
      <c s="21" r="F43"/>
      <c s="62" r="G43">
        <v>150</v>
      </c>
      <c s="62" r="H43">
        <f>IF(AND((B43="J"),((G43-(((C43*$L$52)+(D43*$L$53))+(E43*$L$54)))&gt;0)),(((C43*$L$52)+(D43*$L$53))+(E43*$L$54)),(((((C43-F43)*$L$52)-G43)+(D43*$L$53))+(E43*$L$54)))</f>
        <v>0</v>
      </c>
      <c s="21" r="I43">
        <f>IF((B43="N"),1,0)</f>
        <v>0</v>
      </c>
      <c s="21" r="J43"/>
      <c s="21" r="K43">
        <f>COUNTIF(J43,"cash")*C43</f>
        <v>0</v>
      </c>
      <c s="38" r="L43">
        <v>1</v>
      </c>
      <c s="39" r="M43"/>
      <c s="36" r="N43"/>
      <c s="36" r="O43"/>
      <c s="36" r="P43"/>
      <c s="36" r="Q43"/>
    </row>
    <row s="36" customFormat="1" r="44">
      <c t="s" s="19" r="A44">
        <v>55</v>
      </c>
      <c t="s" s="21" r="B44">
        <v>11</v>
      </c>
      <c s="21" r="C44"/>
      <c s="21" r="D44"/>
      <c s="21" r="E44"/>
      <c s="21" r="F44"/>
      <c s="62" r="G44"/>
      <c s="62" r="H44">
        <f>IF(AND((B44="J"),((G44-(((C44*$L$52)+(D44*$L$53))+(E44*$L$54)))&gt;0)),(((C44*$L$52)+(D44*$L$53))+(E44*$L$54)),(((((C44-F44)*$L$52)-G44)+(D44*$L$53))+(E44*$L$54)))</f>
        <v>0</v>
      </c>
      <c s="21" r="I44">
        <f>IF((B44="N"),1,0)</f>
        <v>1</v>
      </c>
      <c s="21" r="J44"/>
      <c s="21" r="K44">
        <f>COUNTIF(J44,"cash")*C44</f>
        <v>0</v>
      </c>
      <c s="38" r="L44"/>
      <c s="39" r="M44"/>
      <c s="36" r="N44"/>
      <c s="36" r="O44"/>
      <c s="36" r="P44"/>
      <c s="36" r="Q44"/>
    </row>
    <row r="45">
      <c t="s" s="19" r="A45">
        <v>56</v>
      </c>
      <c t="s" s="21" r="B45">
        <v>11</v>
      </c>
      <c s="21" r="C45"/>
      <c s="21" r="D45"/>
      <c s="21" r="E45"/>
      <c s="21" r="F45"/>
      <c s="62" r="G45"/>
      <c s="62" r="H45">
        <f>IF(AND((B45="J"),((G45-(((C45*$L$52)+(D45*$L$53))+(E45*$L$54)))&gt;0)),(((C45*$L$52)+(D45*$L$53))+(E45*$L$54)),(((((C45-F45)*$L$52)-G45)+(D45*$L$53))+(E45*$L$54)))</f>
        <v>0</v>
      </c>
      <c s="21" r="I45">
        <f>IF((B45="N"),1,0)</f>
        <v>1</v>
      </c>
      <c s="21" r="J45"/>
      <c s="21" r="K45">
        <f>COUNTIF(J45,"cash")*C45</f>
        <v>0</v>
      </c>
      <c s="38" r="L45"/>
      <c s="8" r="M45"/>
      <c s="36" r="N45"/>
      <c s="36" r="O45"/>
      <c s="36" r="P45"/>
      <c s="36" r="Q45"/>
    </row>
    <row s="36" customFormat="1" r="46">
      <c t="s" s="43" r="A46">
        <v>57</v>
      </c>
      <c t="s" s="21" r="B46">
        <v>11</v>
      </c>
      <c s="21" r="C46"/>
      <c s="21" r="D46"/>
      <c s="21" r="E46"/>
      <c s="21" r="F46"/>
      <c s="62" r="G46"/>
      <c s="62" r="H46">
        <f>IF(AND((B46="J"),((G46-(((C46*$L$52)+(D46*$L$53))+(E46*$L$54)))&gt;0)),(((C46*$L$52)+(D46*$L$53))+(E46*$L$54)),(((((C46-F46)*$L$52)-G46)+(D46*$L$53))+(E46*$L$54)))</f>
        <v>0</v>
      </c>
      <c s="21" r="I46">
        <f>IF((B46="N"),1,0)</f>
        <v>1</v>
      </c>
      <c s="21" r="J46"/>
      <c s="21" r="K46">
        <f>COUNTIF(J46,"cash")*C46</f>
        <v>0</v>
      </c>
      <c s="38" r="L46"/>
      <c s="39" r="M46"/>
      <c s="36" r="N46"/>
      <c s="36" r="O46"/>
      <c s="36" r="P46"/>
      <c s="36" r="Q46"/>
    </row>
    <row customHeight="1" r="47" ht="15.75">
      <c t="s" s="26" r="A47">
        <v>58</v>
      </c>
      <c t="s" s="30" r="B47">
        <v>13</v>
      </c>
      <c s="30" r="C47">
        <v>2</v>
      </c>
      <c s="30" r="D47"/>
      <c s="30" r="E47"/>
      <c s="30" r="F47"/>
      <c s="61" r="G47">
        <v>300</v>
      </c>
      <c s="61" r="H47">
        <f>IF(AND((B47="J"),((G47-(((C47*$L$52)+(D47*$L$53))+(E47*$L$54)))&gt;0)),(((C47*$L$52)+(D47*$L$53))+(E47*$L$54)),(((((C47-F47)*$L$52)-G47)+(D47*$L$53))+(E47*$L$54)))</f>
        <v>0</v>
      </c>
      <c s="30" r="I47">
        <f>IF((B47="N"),1,0)</f>
        <v>0</v>
      </c>
      <c s="30" r="J47"/>
      <c s="30" r="K47">
        <f>COUNTIF(J47,"cash")*C47</f>
        <v>0</v>
      </c>
      <c s="16" r="L47">
        <v>2</v>
      </c>
      <c s="8" r="M47"/>
      <c s="36" r="N47"/>
      <c s="36" r="O47"/>
      <c s="36" r="P47"/>
      <c s="36" r="Q47"/>
    </row>
    <row r="48">
      <c s="17" r="A48"/>
      <c s="17" r="B48"/>
      <c s="17" r="C48"/>
      <c s="17" r="D48"/>
      <c s="17" r="E48"/>
      <c s="17" r="F48"/>
      <c s="4" r="G48"/>
      <c s="4" r="H48"/>
      <c s="17" r="I48"/>
      <c s="17" r="J48"/>
      <c s="17" r="K48"/>
      <c s="17" r="L48"/>
      <c s="36" r="M48"/>
      <c s="36" r="N48"/>
      <c s="36" r="O48"/>
      <c s="36" r="P48"/>
      <c s="36" r="Q48"/>
    </row>
    <row r="49">
      <c s="36" r="A49"/>
      <c s="36" r="B49"/>
      <c s="12" r="C49">
        <f>SUM(C2:C47)</f>
        <v>39</v>
      </c>
      <c s="12" r="D49">
        <f>SUM(D2:D47)</f>
        <v>0</v>
      </c>
      <c s="12" r="E49">
        <f>SUM(E2:E47)</f>
        <v>2</v>
      </c>
      <c s="36" r="F49"/>
      <c s="14" r="G49"/>
      <c s="14" r="H49"/>
      <c s="36" r="I49"/>
      <c s="36" r="J49"/>
      <c s="36" r="K49"/>
      <c s="12" r="L49">
        <f>SUM(L2:L47)</f>
        <v>27</v>
      </c>
      <c s="36" r="M49"/>
      <c s="36" r="N49"/>
      <c s="36" r="O49"/>
      <c s="36" r="P49"/>
      <c s="36" r="Q49"/>
    </row>
    <row r="50">
      <c s="36" r="A50"/>
      <c s="36" r="B50"/>
      <c s="36" r="C50"/>
      <c s="36" r="D50"/>
      <c s="36" r="E50"/>
      <c s="36" r="F50"/>
      <c s="14" r="G50"/>
      <c s="14" r="H50"/>
      <c s="36" r="I50"/>
      <c s="36" r="J50"/>
      <c s="36" r="K50"/>
      <c s="36" r="L50"/>
      <c s="36" r="M50"/>
      <c s="12" r="N50"/>
      <c s="12" r="O50"/>
      <c s="12" r="P50"/>
      <c s="36" r="Q50"/>
    </row>
    <row r="51">
      <c s="36" r="A51"/>
      <c s="36" r="B51"/>
      <c s="36" r="C51"/>
      <c s="36" r="D51"/>
      <c s="36" r="E51"/>
      <c s="36" r="F51"/>
      <c s="14" r="G51"/>
      <c s="14" r="H51"/>
      <c s="36" r="I51"/>
      <c s="36" r="J51"/>
      <c s="36" r="K51"/>
      <c s="36" r="L51"/>
      <c s="36" r="M51"/>
      <c s="12" r="N51"/>
      <c s="12" r="O51"/>
      <c s="12" r="P51"/>
      <c s="36" r="Q51"/>
    </row>
    <row r="52">
      <c t="s" s="23" r="A52">
        <v>59</v>
      </c>
      <c t="s" s="12" r="B52">
        <v>60</v>
      </c>
      <c s="12" r="C52"/>
      <c s="12" r="D52"/>
      <c s="12" r="E52"/>
      <c s="36" r="F52"/>
      <c t="s" s="14" r="G52">
        <v>61</v>
      </c>
      <c s="14" r="H52"/>
      <c s="36" r="I52"/>
      <c s="49" r="J52"/>
      <c s="36" r="K52"/>
      <c s="14" r="L52">
        <v>150</v>
      </c>
      <c s="36" r="M52"/>
      <c s="22" r="N52"/>
      <c s="22" r="O52"/>
      <c s="49" r="P52"/>
      <c s="36" r="Q52"/>
    </row>
    <row r="53">
      <c s="36" r="A53"/>
      <c s="36" r="B53"/>
      <c s="36" r="C53"/>
      <c s="36" r="D53"/>
      <c s="36" r="E53"/>
      <c s="36" r="F53"/>
      <c t="s" s="14" r="G53">
        <v>62</v>
      </c>
      <c s="14" r="H53"/>
      <c s="36" r="I53"/>
      <c s="49" r="J53"/>
      <c s="36" r="K53"/>
      <c s="14" r="L53">
        <v>0</v>
      </c>
      <c s="36" r="M53"/>
      <c s="49" r="N53"/>
      <c s="49" r="O53"/>
      <c s="49" r="P53"/>
      <c s="36" r="Q53"/>
    </row>
    <row r="54">
      <c s="36" r="A54"/>
      <c s="36" r="B54"/>
      <c s="36" r="C54"/>
      <c s="36" r="D54"/>
      <c s="36" r="E54"/>
      <c s="36" r="F54"/>
      <c t="s" s="14" r="G54">
        <v>63</v>
      </c>
      <c s="14" r="H54"/>
      <c s="36" r="I54"/>
      <c s="49" r="J54"/>
      <c s="36" r="K54"/>
      <c s="14" r="L54">
        <v>75</v>
      </c>
      <c s="36" r="M54"/>
      <c s="49" r="N54"/>
      <c s="49" r="O54"/>
      <c s="49" r="P54"/>
      <c s="36" r="Q54"/>
    </row>
    <row r="55">
      <c t="s" s="23" r="A55">
        <v>64</v>
      </c>
      <c s="63" r="B55">
        <f>SUM(Betaald)</f>
        <v>5550</v>
      </c>
      <c s="36" r="C55"/>
      <c s="36" r="D55"/>
      <c s="36" r="E55"/>
      <c s="36" r="F55"/>
      <c s="14" r="G55"/>
      <c s="14" r="H55"/>
      <c s="36" r="I55"/>
      <c s="36" r="J55"/>
      <c s="36" r="K55"/>
      <c s="36" r="L55"/>
      <c s="36" r="M55"/>
      <c s="49" r="N55"/>
      <c s="49" r="O55"/>
      <c s="49" r="P55"/>
      <c s="49" r="Q55"/>
    </row>
    <row r="56">
      <c t="s" s="23" r="A56">
        <v>65</v>
      </c>
      <c s="63" r="B56">
        <f>J58</f>
        <v>450</v>
      </c>
      <c s="36" r="C56"/>
      <c s="36" r="D56"/>
      <c s="36" r="E56"/>
      <c s="36" r="F56"/>
      <c t="s" s="65" r="G56">
        <v>66</v>
      </c>
      <c s="14" r="H56"/>
      <c s="36" r="I56"/>
      <c s="31" r="J56">
        <f>B55/L52</f>
        <v>37</v>
      </c>
      <c s="36" r="K56"/>
      <c s="36" r="L56"/>
      <c s="36" r="M56"/>
      <c s="36" r="N56"/>
      <c s="36" r="O56"/>
      <c s="36" r="P56"/>
      <c s="36" r="Q56"/>
    </row>
    <row r="57">
      <c t="s" s="23" r="A57">
        <v>67</v>
      </c>
      <c s="63" r="B57">
        <f>((((B58-SUM(F:F))*L52)-B55)+((D58*L53)+(E58*L54)))-J58</f>
        <v>0</v>
      </c>
      <c s="36" r="C57"/>
      <c s="36" r="D57"/>
      <c s="36" r="E57"/>
      <c s="36" r="F57"/>
      <c t="s" s="14" r="G57">
        <v>68</v>
      </c>
      <c s="14" r="H57"/>
      <c s="36" r="I57"/>
      <c s="49" r="J57"/>
      <c s="36" r="K57"/>
      <c s="36" r="L57"/>
      <c s="36" r="M57"/>
      <c s="36" r="N57"/>
      <c s="36" r="O57"/>
      <c s="36" r="P57"/>
      <c s="36" r="Q57"/>
    </row>
    <row r="58">
      <c t="s" s="23" r="A58">
        <v>69</v>
      </c>
      <c s="12" r="B58">
        <f>SUM(C2:C47)</f>
        <v>39</v>
      </c>
      <c s="36" r="C58"/>
      <c s="36" r="D58">
        <f>SUM(D2:D47)</f>
        <v>0</v>
      </c>
      <c s="36" r="E58">
        <f>SUM(E2:E47)</f>
        <v>2</v>
      </c>
      <c s="36" r="F58"/>
      <c t="s" s="14" r="G58">
        <v>70</v>
      </c>
      <c s="14" r="H58"/>
      <c s="36" r="I58"/>
      <c s="49" r="J58">
        <f>SUM(K2:K47)*L52</f>
        <v>450</v>
      </c>
      <c s="36" r="K58"/>
      <c s="36" r="L58"/>
      <c s="36" r="M58"/>
      <c s="36" r="N58"/>
      <c s="36" r="O58"/>
      <c s="36" r="P58"/>
      <c s="36" r="Q58"/>
    </row>
    <row r="59">
      <c t="s" s="23" r="A59">
        <v>71</v>
      </c>
      <c s="12" r="B59">
        <f>-SUM(I6:I53)</f>
        <v>-21</v>
      </c>
      <c s="36" r="C59"/>
      <c s="36" r="D59"/>
      <c s="36" r="E59"/>
      <c s="36" r="F59"/>
      <c s="14" r="G59"/>
      <c t="s" s="14" r="H59">
        <v>72</v>
      </c>
      <c s="68" r="I59">
        <v>41768</v>
      </c>
      <c s="68" r="J59"/>
      <c s="68" r="K59"/>
      <c s="68" r="L59"/>
      <c s="36" r="M59"/>
      <c s="36" r="N59"/>
      <c s="36" r="O59"/>
      <c s="36" r="P59"/>
      <c s="36" r="Q59"/>
    </row>
    <row r="60">
      <c t="s" s="23" r="A60">
        <v>73</v>
      </c>
      <c s="14" r="B60">
        <f>((B58*149)+(E58*L54))+((SUM((B58+E58))*3)*I61)</f>
        <v>6231.6</v>
      </c>
      <c s="36" r="C60"/>
      <c s="36" r="D60"/>
      <c s="36" r="E60"/>
      <c s="36" r="F60"/>
      <c s="14" r="G60"/>
      <c s="14" r="H60"/>
      <c s="36" r="I60"/>
      <c s="36" r="J60"/>
      <c s="36" r="K60"/>
      <c s="36" r="L60"/>
      <c s="36" r="M60"/>
      <c s="36" r="N60"/>
      <c s="36" r="O60"/>
      <c s="36" r="P60"/>
      <c s="36" r="Q60"/>
    </row>
    <row r="61">
      <c s="36" r="A61"/>
      <c s="36" r="B61"/>
      <c s="36" r="C61"/>
      <c s="36" r="D61"/>
      <c s="36" r="E61"/>
      <c s="36" r="F61"/>
      <c t="s" s="6" r="G61">
        <v>74</v>
      </c>
      <c s="6" r="H61"/>
      <c s="22" r="I61">
        <v>2.2</v>
      </c>
      <c s="22" r="J61"/>
      <c s="36" r="K61"/>
      <c s="36" r="L61"/>
      <c s="36" r="M61"/>
      <c s="36" r="N61"/>
      <c s="36" r="O61"/>
      <c s="36" r="P61"/>
      <c s="36" r="Q61"/>
    </row>
    <row r="62">
      <c s="36" r="A62"/>
      <c s="36" r="B62"/>
      <c s="36" r="C62"/>
      <c s="36" r="D62"/>
      <c s="36" r="E62"/>
      <c s="36" r="F62"/>
      <c s="14" r="G62"/>
      <c s="14" r="H62"/>
      <c s="36" r="I62"/>
      <c s="36" r="J62"/>
      <c s="36" r="K62"/>
      <c s="36" r="L62"/>
      <c s="36" r="M62"/>
      <c s="49" r="N62"/>
      <c s="36" r="O62"/>
      <c s="36" r="P62"/>
      <c s="36" r="Q62"/>
    </row>
    <row r="63">
      <c s="36" r="A63"/>
      <c s="36" r="B63"/>
      <c s="36" r="C63"/>
      <c s="36" r="D63"/>
      <c s="36" r="E63"/>
      <c s="36" r="F63"/>
      <c s="14" r="G63"/>
      <c s="14" r="H63"/>
      <c s="36" r="I63"/>
      <c s="36" r="J63"/>
      <c s="36" r="K63"/>
      <c s="9" r="L63"/>
      <c s="36" r="M63"/>
      <c s="49" r="N63"/>
      <c s="36" r="O63"/>
      <c s="36" r="P63"/>
      <c s="36" r="Q63"/>
    </row>
  </sheetData>
  <mergeCells count="9">
    <mergeCell ref="B52:E52"/>
    <mergeCell ref="G52:H52"/>
    <mergeCell ref="G53:H53"/>
    <mergeCell ref="G54:H54"/>
    <mergeCell ref="G56:H56"/>
    <mergeCell ref="G57:H57"/>
    <mergeCell ref="G58:H58"/>
    <mergeCell ref="I59:L59"/>
    <mergeCell ref="G61:H61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5.0"/>
  <cols>
    <col min="1" customWidth="1" max="1" width="4.29"/>
    <col min="2" customWidth="1" max="2" width="35.14"/>
    <col min="3" customWidth="1" max="3" width="4.29"/>
    <col min="4" customWidth="1" max="4" width="35.14"/>
    <col min="5" customWidth="1" max="5" width="4.29"/>
    <col min="6" customWidth="1" max="6" width="35.14"/>
    <col min="7" customWidth="1" max="7" width="4.29"/>
    <col min="8" customWidth="1" max="8" width="35.14"/>
    <col min="9" customWidth="1" max="9" width="4.29"/>
    <col min="10" customWidth="1" max="10" width="35.14"/>
  </cols>
  <sheetData>
    <row customHeight="1" r="1" ht="15.75">
      <c t="s" s="28" r="A1">
        <v>75</v>
      </c>
      <c s="66" r="B1"/>
      <c t="s" s="24" r="C1">
        <v>76</v>
      </c>
      <c s="66" r="D1"/>
      <c t="s" s="24" r="E1">
        <v>77</v>
      </c>
      <c s="66" r="F1"/>
      <c t="s" s="24" r="G1">
        <v>78</v>
      </c>
      <c s="59" r="H1"/>
      <c t="s" s="28" r="I1">
        <v>79</v>
      </c>
      <c s="59" r="J1"/>
    </row>
    <row r="2">
      <c t="str" s="32" r="A2">
        <f>'Deelname weekend'!A42</f>
        <v>Peter &amp; Jozee van Zeeland</v>
      </c>
      <c s="32" r="B2"/>
      <c t="str" s="5" r="C2">
        <f>'Deelname weekend'!A19</f>
        <v>Eric &amp; Wietske  Kuijpers</v>
      </c>
      <c s="5" r="D2"/>
      <c t="str" s="40" r="E2">
        <f>'Deelname weekend'!A21</f>
        <v>Wil &amp; Nollie  Langenberg</v>
      </c>
      <c s="10" r="F2"/>
      <c t="str" s="40" r="G2">
        <f>'Deelname weekend'!A35</f>
        <v>Toon &amp; Els  Trouwen</v>
      </c>
      <c s="10" r="H2"/>
      <c t="str" s="69" r="I2">
        <f>'Deelname weekend'!A4</f>
        <v>Richard &amp; Ester  Alsem</v>
      </c>
      <c s="44" r="J2"/>
    </row>
    <row r="3">
      <c t="str" s="58" r="A3">
        <f>'Deelname weekend'!A43</f>
        <v>Piet &amp; Dinie van Zeeland</v>
      </c>
      <c s="58" r="B3"/>
      <c t="str" s="27" r="C3">
        <f>'Deelname weekend'!A11</f>
        <v>Piet &amp; Eric  Hendrikx van Meensel</v>
      </c>
      <c s="27" r="D3"/>
      <c t="str" s="52" r="E3">
        <f>'Deelname weekend'!A30</f>
        <v>Frans &amp; Brigit  Smulders</v>
      </c>
      <c s="7" r="F3"/>
      <c t="str" s="67" r="G3">
        <f>'Deelname weekend'!A5</f>
        <v>Erik  Bekkers</v>
      </c>
      <c s="13" r="H3"/>
      <c t="s" s="67" r="I3">
        <v>80</v>
      </c>
      <c s="34" r="J3"/>
    </row>
    <row r="4">
      <c s="58" r="A4"/>
      <c s="58" r="B4"/>
      <c t="str" s="58" r="C4">
        <f>'Deelname weekend'!A3</f>
        <v>Martien &amp;Clementine van Abeelen</v>
      </c>
      <c s="58" r="D4"/>
      <c t="str" s="52" r="E4">
        <f>'Deelname weekend'!A47</f>
        <v>Femke &amp; Rogier  Smulders</v>
      </c>
      <c s="7" r="F4"/>
      <c t="str" s="45" r="G4">
        <f>'Deelname weekend'!A34</f>
        <v>Ivo  Treverlo</v>
      </c>
      <c s="56" r="H4"/>
      <c t="str" s="45" r="I4">
        <f>'Deelname weekend'!A24</f>
        <v>Wan &amp; Dian  Merks</v>
      </c>
      <c s="57" r="J4"/>
    </row>
    <row r="5">
      <c s="27" r="A5"/>
      <c s="27" r="B5"/>
      <c t="str" s="27" r="C5">
        <f>'Deelname weekend'!A8</f>
        <v>Thomas &amp; Désiré van Gerwen</v>
      </c>
      <c s="27" r="D5"/>
      <c t="str" s="52" r="E5">
        <f>'Deelname weekend'!A28</f>
        <v>Wil &amp; Marion  Schuurmans</v>
      </c>
      <c s="7" r="F5"/>
      <c t="str" s="45" r="G5">
        <f>'Deelname weekend'!A14</f>
        <v>Heinz &amp; Lorraine  Kessels </v>
      </c>
      <c s="56" r="H5"/>
      <c t="str" s="45" r="I5">
        <f>'Deelname weekend'!A6</f>
        <v>Theo van de Broek</v>
      </c>
      <c s="57" r="J5"/>
    </row>
    <row r="6">
      <c t="str" s="58" r="A6">
        <f>'Deelname weekend'!A23</f>
        <v>Nelly &amp; Rien  Lumens van den Broek</v>
      </c>
      <c s="58" r="B6"/>
      <c s="67" r="C6"/>
      <c s="13" r="D6"/>
      <c t="str" s="64" r="E6">
        <f>'Deelname weekend'!A31</f>
        <v>Jos &amp; Mien  Soetens</v>
      </c>
      <c s="46" r="F6"/>
      <c t="str" s="67" r="G6">
        <f>'Deelname weekend'!A41</f>
        <v>Rinus &amp; Anneke  Willemsen</v>
      </c>
      <c s="13" r="H6"/>
      <c t="str" s="67" r="I6">
        <f>'Deelname weekend'!A7</f>
        <v>Jean Pierre van Daal</v>
      </c>
      <c s="34" r="J6"/>
    </row>
    <row r="7">
      <c s="27" r="A7"/>
      <c s="27" r="B7"/>
      <c s="27" r="C7"/>
      <c s="27" r="D7"/>
      <c s="64" r="E7"/>
      <c s="46" r="F7"/>
      <c t="str" s="67" r="G7">
        <f>'Deelname weekend'!A40</f>
        <v>Dick &amp; Carla  Willemsen</v>
      </c>
      <c s="13" r="H7"/>
      <c s="67" r="I7"/>
      <c s="34" r="J7"/>
    </row>
    <row r="8">
      <c s="58" r="A8"/>
      <c s="58" r="B8"/>
      <c s="58" r="C8"/>
      <c s="58" r="D8"/>
      <c s="64" r="E8"/>
      <c s="46" r="F8"/>
      <c s="67" r="G8"/>
      <c s="13" r="H8"/>
      <c s="67" r="I8"/>
      <c s="34" r="J8"/>
    </row>
    <row r="9">
      <c s="58" r="A9"/>
      <c s="58" r="B9"/>
      <c s="58" r="C9"/>
      <c s="58" r="D9"/>
      <c s="64" r="E9"/>
      <c s="46" r="F9"/>
      <c s="67" r="G9"/>
      <c s="13" r="H9"/>
      <c s="67" r="I9"/>
      <c s="34" r="J9"/>
    </row>
    <row customHeight="1" r="10" ht="15.75">
      <c s="54" r="A10"/>
      <c s="54" r="B10"/>
      <c s="54" r="C10"/>
      <c s="54" r="D10"/>
      <c s="47" r="E10"/>
      <c s="42" r="F10"/>
      <c s="53" r="G10"/>
      <c s="25" r="H10"/>
      <c s="53" r="I10"/>
      <c s="37" r="J10"/>
    </row>
    <row customHeight="1" r="11" ht="15.75">
      <c s="33" r="A11">
        <v>4</v>
      </c>
      <c t="s" s="1" r="B11">
        <v>9</v>
      </c>
      <c s="20" r="C11">
        <v>5</v>
      </c>
      <c t="s" s="55" r="D11">
        <v>9</v>
      </c>
      <c s="33" r="E11">
        <v>6</v>
      </c>
      <c t="s" s="55" r="F11">
        <v>9</v>
      </c>
      <c s="33" r="G11">
        <v>6</v>
      </c>
      <c t="s" s="55" r="H11">
        <v>9</v>
      </c>
      <c s="33" r="I11">
        <v>6</v>
      </c>
      <c t="s" s="55" r="J11">
        <v>9</v>
      </c>
    </row>
    <row r="12">
      <c s="17" r="A12"/>
      <c s="17" r="B12"/>
      <c s="17" r="C12"/>
      <c s="17" r="D12"/>
      <c s="17" r="E12"/>
      <c s="17" r="F12"/>
      <c s="17" r="G12"/>
      <c s="17" r="H12"/>
      <c s="17" r="I12"/>
      <c s="17" r="J12"/>
    </row>
    <row r="13">
      <c s="36" r="A13"/>
      <c s="36" r="B13"/>
      <c s="36" r="C13"/>
      <c s="36" r="D13"/>
      <c s="36" r="E13"/>
      <c s="36" r="F13"/>
      <c s="36" r="G13"/>
      <c s="36" r="H13"/>
      <c s="36" r="I13"/>
      <c s="36" r="J13"/>
    </row>
    <row r="14">
      <c s="36" r="A14"/>
      <c t="s" s="23" r="B14">
        <v>81</v>
      </c>
      <c s="36" r="C14">
        <f>SUM(((((A11+C11)+E11)+G11)+I11))</f>
        <v>27</v>
      </c>
      <c t="s" s="36" r="D14">
        <v>9</v>
      </c>
      <c s="36" r="E14"/>
      <c t="str" s="35" r="F14">
        <f>IF((C14='Deelname weekend'!L49),"Oké","Fout")</f>
        <v>Oké</v>
      </c>
      <c s="36" r="G14"/>
      <c s="36" r="H14"/>
      <c s="36" r="I14"/>
      <c s="36" r="J14"/>
    </row>
    <row r="15">
      <c s="36" r="A15"/>
      <c s="36" r="B15"/>
      <c s="36" r="C15"/>
      <c s="36" r="D15"/>
      <c s="36" r="E15"/>
      <c s="36" r="F15"/>
      <c s="36" r="G15"/>
      <c s="36" r="H15"/>
      <c s="36" r="I15"/>
      <c s="36" r="J15"/>
    </row>
    <row r="16">
      <c s="36" r="A16"/>
      <c s="36" r="B16"/>
      <c s="36" r="C16"/>
      <c s="36" r="D16"/>
      <c s="36" r="E16"/>
      <c s="36" r="F16"/>
      <c s="36" r="G16"/>
      <c s="36" r="H16"/>
      <c s="36" r="I16"/>
      <c s="36" r="J16"/>
    </row>
    <row r="17">
      <c s="36" r="A17"/>
      <c s="36" r="B17"/>
      <c s="36" r="C17"/>
      <c s="36" r="D17"/>
      <c s="36" r="E17"/>
      <c s="36" r="F17"/>
      <c s="36" r="G17"/>
      <c s="36" r="H17"/>
      <c s="36" r="I17"/>
      <c s="36" r="J17"/>
    </row>
    <row r="18">
      <c s="36" r="A18"/>
      <c s="36" r="B18"/>
      <c s="36" r="C18"/>
      <c s="36" r="D18"/>
      <c s="36" r="E18"/>
      <c s="36" r="F18"/>
      <c s="36" r="G18"/>
      <c s="36" r="H18"/>
      <c s="36" r="I18"/>
      <c s="36" r="J18"/>
    </row>
    <row r="19">
      <c s="36" r="A19"/>
      <c s="36" r="B19"/>
      <c s="36" r="C19"/>
      <c s="36" r="D19"/>
      <c s="36" r="E19"/>
      <c s="36" r="F19"/>
      <c s="36" r="G19"/>
      <c s="36" r="H19"/>
      <c s="36" r="I19"/>
      <c s="36" r="J19"/>
    </row>
    <row r="20">
      <c s="36" r="A20"/>
      <c s="36" r="B20"/>
      <c s="36" r="C20"/>
      <c s="36" r="D20"/>
      <c s="36" r="E20"/>
      <c s="36" r="F20"/>
      <c s="36" r="G20"/>
      <c s="36" r="H20"/>
      <c s="36" r="I20"/>
      <c s="36" r="J20"/>
    </row>
  </sheetData>
  <mergeCells count="50">
    <mergeCell ref="A1:B1"/>
    <mergeCell ref="C1:D1"/>
    <mergeCell ref="E1:F1"/>
    <mergeCell ref="G1:H1"/>
    <mergeCell ref="I1:J1"/>
    <mergeCell ref="A2:B2"/>
    <mergeCell ref="C2:D2"/>
    <mergeCell ref="E2:F2"/>
    <mergeCell ref="G2:H2"/>
    <mergeCell ref="I2:J2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5.0"/>
  <cols>
    <col min="1" customWidth="1" max="1" width="38.14"/>
    <col min="2" customWidth="1" max="2" width="33.29"/>
    <col min="3" customWidth="1" max="4" width="10.43"/>
    <col min="5" customWidth="1" max="5" width="3.71"/>
    <col min="7" customWidth="1" max="7" width="11.86"/>
  </cols>
  <sheetData>
    <row r="1">
      <c t="s" s="12" r="A1">
        <v>82</v>
      </c>
      <c t="s" s="12" r="B1">
        <v>82</v>
      </c>
      <c t="s" s="12" r="C1">
        <v>83</v>
      </c>
      <c t="s" s="12" r="D1">
        <v>84</v>
      </c>
      <c s="36" r="E1"/>
      <c s="36" r="F1"/>
      <c s="36" r="G1"/>
      <c s="36" r="H1"/>
    </row>
    <row r="2">
      <c t="s" s="36" r="A2">
        <v>12</v>
      </c>
      <c t="s" s="36" r="B2">
        <v>85</v>
      </c>
      <c t="s" s="12" r="C2">
        <v>86</v>
      </c>
      <c s="36" r="D2"/>
      <c t="s" s="36" r="E2">
        <v>86</v>
      </c>
      <c s="14" r="F2">
        <v>149</v>
      </c>
      <c s="36" r="G2">
        <f>COUNTIF($C$2:$C26,$E2)</f>
        <v>20</v>
      </c>
      <c s="36" r="H2">
        <f>(3*G2)*2</f>
        <v>120</v>
      </c>
    </row>
    <row r="3">
      <c t="s" s="36" r="A3">
        <v>14</v>
      </c>
      <c t="s" s="36" r="B3">
        <v>85</v>
      </c>
      <c t="s" s="12" r="C3">
        <v>86</v>
      </c>
      <c s="36" r="D3"/>
      <c t="s" s="36" r="E3">
        <v>87</v>
      </c>
      <c s="14" r="F3">
        <v>166</v>
      </c>
      <c s="36" r="G3">
        <f>COUNTIF($C$2:$C27,$E3)</f>
        <v>1</v>
      </c>
      <c s="36" r="H3">
        <f>3*G3</f>
        <v>3</v>
      </c>
    </row>
    <row r="4">
      <c t="s" s="36" r="A4">
        <v>15</v>
      </c>
      <c t="s" s="36" r="B4">
        <v>45</v>
      </c>
      <c t="s" s="12" r="C4">
        <v>86</v>
      </c>
      <c s="36" r="D4"/>
      <c t="s" s="36" r="E4">
        <v>88</v>
      </c>
      <c s="14" r="F4">
        <v>119</v>
      </c>
      <c s="36" r="G4">
        <f>COUNTIF($C$2:$C28,$E4)</f>
        <v>0</v>
      </c>
      <c s="36" r="H4">
        <f>2*G4</f>
        <v>0</v>
      </c>
    </row>
    <row r="5">
      <c t="s" s="36" r="A5">
        <v>16</v>
      </c>
      <c t="s" s="36" r="B5">
        <v>17</v>
      </c>
      <c t="s" s="12" r="C5">
        <v>86</v>
      </c>
      <c s="36" r="D5"/>
      <c t="s" s="11" r="E5">
        <v>81</v>
      </c>
      <c s="11" r="F5"/>
      <c s="14" r="G5">
        <f>(((G2*F2)*2)+(G3*F3))+(G4*F4)</f>
        <v>6126</v>
      </c>
      <c s="36" r="H5"/>
    </row>
    <row r="6">
      <c t="s" s="36" r="A6">
        <v>89</v>
      </c>
      <c t="s" s="36" r="B6">
        <v>90</v>
      </c>
      <c t="s" s="12" r="C6">
        <v>86</v>
      </c>
      <c s="36" r="D6"/>
      <c t="s" s="11" r="E6">
        <v>91</v>
      </c>
      <c s="11" r="F6"/>
      <c s="14" r="G6">
        <v>-240</v>
      </c>
      <c s="36" r="H6"/>
    </row>
    <row r="7">
      <c s="36" r="A7"/>
      <c s="36" r="B7"/>
      <c s="12" r="C7"/>
      <c s="36" r="D7"/>
      <c t="s" s="11" r="E7">
        <v>73</v>
      </c>
      <c s="11" r="F7"/>
      <c s="14" r="G7">
        <f>SUM(G5:G6)+G10</f>
        <v>6145.8</v>
      </c>
      <c s="36" r="H7"/>
    </row>
    <row r="8">
      <c t="s" s="36" r="A8">
        <v>29</v>
      </c>
      <c t="s" s="36" r="B8">
        <v>85</v>
      </c>
      <c t="s" s="12" r="C8">
        <v>86</v>
      </c>
      <c s="36" r="D8"/>
      <c s="36" r="E8"/>
      <c s="36" r="F8"/>
      <c s="36" r="G8"/>
      <c s="36" r="H8"/>
    </row>
    <row r="9">
      <c t="s" s="36" r="A9">
        <v>31</v>
      </c>
      <c t="s" s="36" r="B9">
        <v>85</v>
      </c>
      <c t="s" s="12" r="C9">
        <v>86</v>
      </c>
      <c s="36" r="D9"/>
      <c t="s" s="11" r="E9">
        <v>92</v>
      </c>
      <c s="11" r="F9"/>
      <c s="22" r="G9">
        <v>2.2</v>
      </c>
      <c s="36" r="H9"/>
    </row>
    <row r="10">
      <c t="s" s="36" r="A10">
        <v>34</v>
      </c>
      <c t="s" s="36" r="B10">
        <v>85</v>
      </c>
      <c t="s" s="12" r="C10">
        <v>86</v>
      </c>
      <c s="36" r="D10"/>
      <c s="36" r="E10"/>
      <c t="s" s="36" r="F10">
        <v>81</v>
      </c>
      <c s="22" r="G10">
        <f>(SUM(H2:H4)*G9)-((3*2)*1.8)</f>
        <v>259.8</v>
      </c>
      <c s="36" r="H10"/>
    </row>
    <row r="11">
      <c t="s" s="36" r="A11">
        <v>93</v>
      </c>
      <c s="36" r="B11"/>
      <c t="s" s="12" r="C11">
        <v>87</v>
      </c>
      <c s="36" r="D11"/>
      <c s="36" r="E11"/>
      <c s="49" r="F11"/>
      <c s="18" r="G11"/>
      <c s="36" r="H11"/>
    </row>
    <row r="12">
      <c t="s" s="36" r="A12">
        <v>18</v>
      </c>
      <c t="s" s="36" r="B12">
        <v>85</v>
      </c>
      <c t="s" s="12" r="C12">
        <v>86</v>
      </c>
      <c s="36" r="D12"/>
      <c s="36" r="E12"/>
      <c s="36" r="F12"/>
      <c s="36" r="G12"/>
      <c s="36" r="H12"/>
    </row>
    <row r="13">
      <c t="s" s="36" r="A13">
        <v>39</v>
      </c>
      <c t="s" s="36" r="B13">
        <v>85</v>
      </c>
      <c t="s" s="12" r="C13">
        <v>86</v>
      </c>
      <c s="36" r="D13"/>
      <c s="36" r="E13"/>
      <c s="36" r="F13"/>
      <c s="36" r="G13"/>
      <c s="36" r="H13"/>
    </row>
    <row r="14">
      <c s="36" r="A14"/>
      <c s="36" r="B14"/>
      <c s="12" r="C14"/>
      <c s="36" r="D14"/>
      <c s="36" r="E14"/>
      <c s="36" r="F14"/>
      <c s="36" r="G14"/>
      <c s="36" r="H14"/>
    </row>
    <row r="15">
      <c t="s" s="36" r="A15">
        <v>58</v>
      </c>
      <c t="s" s="36" r="B15">
        <v>85</v>
      </c>
      <c t="s" s="12" r="C15">
        <v>86</v>
      </c>
      <c s="36" r="D15"/>
      <c s="36" r="E15"/>
      <c s="36" r="F15"/>
      <c s="36" r="G15"/>
      <c s="36" r="H15"/>
    </row>
    <row r="16">
      <c t="s" s="36" r="A16">
        <v>33</v>
      </c>
      <c t="s" s="36" r="B16">
        <v>85</v>
      </c>
      <c t="s" s="12" r="C16">
        <v>86</v>
      </c>
      <c s="36" r="D16"/>
      <c s="36" r="E16"/>
      <c s="36" r="F16"/>
      <c s="36" r="G16"/>
      <c s="36" r="H16"/>
    </row>
    <row s="36" customFormat="1" r="17">
      <c t="s" s="36" r="A17">
        <v>94</v>
      </c>
      <c s="36" r="B17"/>
      <c t="s" s="12" r="C17">
        <v>86</v>
      </c>
      <c s="12" r="D17"/>
      <c s="36" r="E17"/>
      <c s="36" r="F17"/>
      <c s="36" r="G17"/>
      <c s="36" r="H17"/>
    </row>
    <row r="18">
      <c t="s" s="36" r="A18">
        <v>53</v>
      </c>
      <c t="s" s="36" r="B18">
        <v>85</v>
      </c>
      <c t="s" s="12" r="C18">
        <v>86</v>
      </c>
      <c s="36" r="D18"/>
      <c s="36" r="E18"/>
      <c s="36" r="F18"/>
      <c s="36" r="G18"/>
      <c s="36" r="H18"/>
    </row>
    <row r="19">
      <c t="s" s="36" r="A19">
        <v>51</v>
      </c>
      <c t="s" s="36" r="B19">
        <v>85</v>
      </c>
      <c t="s" s="12" r="C19">
        <v>86</v>
      </c>
      <c s="36" r="D19"/>
      <c s="36" r="E19"/>
      <c s="36" r="F19"/>
      <c s="36" r="G19"/>
      <c s="36" r="H19"/>
    </row>
    <row r="20">
      <c t="s" s="36" r="A20">
        <v>41</v>
      </c>
      <c t="s" s="36" r="B20">
        <v>85</v>
      </c>
      <c t="s" s="12" r="C20">
        <v>86</v>
      </c>
      <c s="36" r="D20"/>
      <c s="36" r="E20"/>
      <c s="36" r="F20"/>
      <c s="36" r="G20"/>
      <c s="36" r="H20"/>
    </row>
    <row r="21">
      <c t="s" s="36" r="A21">
        <v>95</v>
      </c>
      <c t="s" s="36" r="B21">
        <v>80</v>
      </c>
      <c t="s" s="12" r="C21">
        <v>86</v>
      </c>
      <c s="36" r="D21"/>
      <c s="36" r="E21"/>
      <c s="36" r="F21"/>
      <c s="36" r="G21"/>
      <c s="36" r="H21"/>
    </row>
    <row r="22">
      <c t="s" s="36" r="A22">
        <v>42</v>
      </c>
      <c t="s" s="36" r="B22">
        <v>85</v>
      </c>
      <c t="s" s="12" r="C22">
        <v>86</v>
      </c>
      <c s="36" r="D22"/>
      <c s="36" r="E22"/>
      <c s="36" r="F22"/>
      <c s="36" r="G22"/>
      <c s="36" r="H22"/>
    </row>
    <row r="23">
      <c t="s" s="36" r="A23">
        <v>46</v>
      </c>
      <c t="s" s="36" r="B23">
        <v>85</v>
      </c>
      <c t="s" s="12" r="C23">
        <v>86</v>
      </c>
      <c s="36" r="D23"/>
      <c s="36" r="E23"/>
      <c s="36" r="F23"/>
      <c s="36" r="G23"/>
      <c s="36" r="H23"/>
    </row>
    <row r="24">
      <c t="s" s="36" r="A24">
        <v>96</v>
      </c>
      <c t="s" s="36" r="B24">
        <v>97</v>
      </c>
      <c t="s" s="12" r="C24">
        <v>86</v>
      </c>
      <c s="12" r="D24"/>
      <c s="36" r="E24"/>
      <c s="36" r="F24"/>
      <c s="36" r="G24"/>
      <c s="36" r="H24"/>
    </row>
  </sheetData>
  <mergeCells count="4">
    <mergeCell ref="E5:F5"/>
    <mergeCell ref="E6:F6"/>
    <mergeCell ref="E7:F7"/>
    <mergeCell ref="E9:F9"/>
  </mergeCells>
</worksheet>
</file>