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74e983f2e9033e/Documenten/Motocaths/2024/Lange weekend/"/>
    </mc:Choice>
  </mc:AlternateContent>
  <xr:revisionPtr revIDLastSave="8" documentId="13_ncr:1_{0DE203B9-9F07-4676-BB5E-688423616DCB}" xr6:coauthVersionLast="47" xr6:coauthVersionMax="47" xr10:uidLastSave="{EFDDFF88-895B-4903-90CE-204E1F2B8665}"/>
  <bookViews>
    <workbookView xWindow="-120" yWindow="-120" windowWidth="29040" windowHeight="15720" xr2:uid="{00000000-000D-0000-FFFF-FFFF00000000}"/>
  </bookViews>
  <sheets>
    <sheet name="Deelname weekend" sheetId="1" r:id="rId1"/>
    <sheet name="Groepsindeling" sheetId="2" r:id="rId2"/>
    <sheet name="Kamerindeling" sheetId="4" r:id="rId3"/>
  </sheets>
  <definedNames>
    <definedName name="_xlnm.Print_Area" localSheetId="0">'Deelname weekend'!$A$1:$M$46</definedName>
    <definedName name="Auto">'Deelname weekend'!$N$2:$N$30</definedName>
    <definedName name="Betaald">'Deelname weekend'!$H$2:$H$30</definedName>
    <definedName name="Deelnemers">'Deelname weekend'!$C$2:$C$30</definedName>
    <definedName name="Kamer">'Deelname weekend'!$D$2:$D$30</definedName>
    <definedName name="Kind">'Deelname weekend'!$E$2:$E$30</definedName>
    <definedName name="Motoren">'Deelname weekend'!$M$2:$M$30</definedName>
    <definedName name="Nog_te_betalen">'Deelname weekend'!$P$2:$P$30</definedName>
    <definedName name="Ontvangen">'Deelname weekend'!$I$2:$I$30</definedName>
    <definedName name="Te_ontvangen">'Deelname weekend'!$I$2:$I$30</definedName>
    <definedName name="Voorschot">'Deelname weekend'!$F$2:$F$30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L6" i="1"/>
  <c r="L5" i="1"/>
  <c r="O6" i="1"/>
  <c r="J6" i="1"/>
  <c r="C26" i="2"/>
  <c r="B47" i="1" l="1"/>
  <c r="B46" i="1"/>
  <c r="O5" i="1" l="1"/>
  <c r="I5" i="1" s="1"/>
  <c r="P5" i="1" s="1"/>
  <c r="J5" i="1"/>
  <c r="H32" i="1"/>
  <c r="M39" i="1" l="1"/>
  <c r="O30" i="1" l="1"/>
  <c r="O29" i="1"/>
  <c r="O28" i="1"/>
  <c r="O27" i="1"/>
  <c r="O26" i="1"/>
  <c r="O25" i="1"/>
  <c r="O24" i="1"/>
  <c r="O23" i="1"/>
  <c r="O22" i="1"/>
  <c r="I22" i="1" s="1"/>
  <c r="O21" i="1"/>
  <c r="O20" i="1"/>
  <c r="O19" i="1"/>
  <c r="O17" i="1"/>
  <c r="O16" i="1"/>
  <c r="O15" i="1"/>
  <c r="O14" i="1"/>
  <c r="O13" i="1"/>
  <c r="O12" i="1"/>
  <c r="O11" i="1"/>
  <c r="O10" i="1"/>
  <c r="O9" i="1"/>
  <c r="O8" i="1"/>
  <c r="O7" i="1"/>
  <c r="O4" i="1"/>
  <c r="O3" i="1"/>
  <c r="O2" i="1"/>
  <c r="O18" i="1"/>
  <c r="B43" i="1"/>
  <c r="Q36" i="1"/>
  <c r="C43" i="1"/>
  <c r="P36" i="1" l="1"/>
  <c r="O36" i="1"/>
  <c r="N36" i="1"/>
  <c r="M36" i="1"/>
  <c r="I28" i="1"/>
  <c r="P28" i="1" s="1"/>
  <c r="I27" i="1"/>
  <c r="P27" i="1" s="1"/>
  <c r="I26" i="1"/>
  <c r="P26" i="1" s="1"/>
  <c r="I25" i="1"/>
  <c r="P25" i="1" s="1"/>
  <c r="I24" i="1"/>
  <c r="P24" i="1" s="1"/>
  <c r="L28" i="1"/>
  <c r="L27" i="1"/>
  <c r="L26" i="1"/>
  <c r="L25" i="1"/>
  <c r="L24" i="1"/>
  <c r="J28" i="1"/>
  <c r="J27" i="1"/>
  <c r="J26" i="1"/>
  <c r="J25" i="1"/>
  <c r="J24" i="1"/>
  <c r="M32" i="1"/>
  <c r="D26" i="2" s="1"/>
  <c r="F32" i="1"/>
  <c r="L8" i="1"/>
  <c r="L2" i="1"/>
  <c r="L3" i="1"/>
  <c r="L4" i="1"/>
  <c r="L7" i="1"/>
  <c r="J9" i="1"/>
  <c r="L9" i="1"/>
  <c r="B40" i="1"/>
  <c r="M43" i="1" l="1"/>
  <c r="L16" i="1"/>
  <c r="J16" i="1"/>
  <c r="I14" i="1"/>
  <c r="P14" i="1" s="1"/>
  <c r="I16" i="1"/>
  <c r="P16" i="1" s="1"/>
  <c r="L22" i="1"/>
  <c r="I21" i="1" l="1"/>
  <c r="P21" i="1" s="1"/>
  <c r="I3" i="1"/>
  <c r="P3" i="1" s="1"/>
  <c r="I30" i="1"/>
  <c r="P30" i="1" s="1"/>
  <c r="I29" i="1"/>
  <c r="P29" i="1" s="1"/>
  <c r="I23" i="1"/>
  <c r="P23" i="1" s="1"/>
  <c r="P22" i="1"/>
  <c r="I19" i="1"/>
  <c r="P19" i="1" s="1"/>
  <c r="I18" i="1"/>
  <c r="P18" i="1" s="1"/>
  <c r="I17" i="1"/>
  <c r="P17" i="1" s="1"/>
  <c r="I15" i="1"/>
  <c r="P15" i="1" s="1"/>
  <c r="I13" i="1"/>
  <c r="P13" i="1" s="1"/>
  <c r="I12" i="1"/>
  <c r="P12" i="1" s="1"/>
  <c r="I11" i="1"/>
  <c r="P11" i="1" s="1"/>
  <c r="I10" i="1"/>
  <c r="P10" i="1" s="1"/>
  <c r="I9" i="1"/>
  <c r="P9" i="1" s="1"/>
  <c r="I4" i="1"/>
  <c r="P4" i="1" s="1"/>
  <c r="I2" i="1"/>
  <c r="P2" i="1" s="1"/>
  <c r="L15" i="1"/>
  <c r="J15" i="1"/>
  <c r="J4" i="1"/>
  <c r="J22" i="1"/>
  <c r="L23" i="1"/>
  <c r="J23" i="1"/>
  <c r="L17" i="1"/>
  <c r="L10" i="1"/>
  <c r="L30" i="1"/>
  <c r="L13" i="1"/>
  <c r="L18" i="1"/>
  <c r="L19" i="1"/>
  <c r="L21" i="1"/>
  <c r="L20" i="1"/>
  <c r="L11" i="1"/>
  <c r="L14" i="1"/>
  <c r="L12" i="1"/>
  <c r="L29" i="1"/>
  <c r="N32" i="1"/>
  <c r="C28" i="2" s="1"/>
  <c r="J21" i="1"/>
  <c r="J18" i="1"/>
  <c r="J19" i="1"/>
  <c r="I8" i="1" l="1"/>
  <c r="P8" i="1" s="1"/>
  <c r="I20" i="1"/>
  <c r="P20" i="1" s="1"/>
  <c r="I7" i="1"/>
  <c r="P7" i="1" s="1"/>
  <c r="L42" i="1" l="1"/>
  <c r="J20" i="1" l="1"/>
  <c r="J8" i="1"/>
  <c r="J17" i="1"/>
  <c r="J2" i="1"/>
  <c r="J10" i="1"/>
  <c r="J30" i="1"/>
  <c r="J13" i="1"/>
  <c r="J3" i="1"/>
  <c r="J11" i="1"/>
  <c r="J7" i="1"/>
  <c r="J14" i="1"/>
  <c r="J12" i="1"/>
  <c r="J29" i="1"/>
  <c r="B42" i="1" l="1"/>
  <c r="B44" i="1"/>
  <c r="B41" i="1" l="1"/>
</calcChain>
</file>

<file path=xl/sharedStrings.xml><?xml version="1.0" encoding="utf-8"?>
<sst xmlns="http://schemas.openxmlformats.org/spreadsheetml/2006/main" count="233" uniqueCount="111">
  <si>
    <t>Gaat mee</t>
  </si>
  <si>
    <t>Aantal</t>
  </si>
  <si>
    <t>Bonus</t>
  </si>
  <si>
    <t>Betaald</t>
  </si>
  <si>
    <t>Niet mee</t>
  </si>
  <si>
    <t>Motoren</t>
  </si>
  <si>
    <t>Datum:</t>
  </si>
  <si>
    <t>Kosten per persoon:</t>
  </si>
  <si>
    <t>Ontvangen:</t>
  </si>
  <si>
    <t>Nog te ontvangen cash:</t>
  </si>
  <si>
    <t>Nog te ontvangen per bank:</t>
  </si>
  <si>
    <t>Nog te betalen:</t>
  </si>
  <si>
    <t>Er gaan mee:</t>
  </si>
  <si>
    <t>Zeker niet:</t>
  </si>
  <si>
    <t>Update:</t>
  </si>
  <si>
    <t>Totaal:</t>
  </si>
  <si>
    <t>Kamer</t>
  </si>
  <si>
    <t>DZ</t>
  </si>
  <si>
    <t>EZ</t>
  </si>
  <si>
    <t>Cash</t>
  </si>
  <si>
    <t>Kamer prijs</t>
  </si>
  <si>
    <t>Toeristenbelasting p.p.p.n.</t>
  </si>
  <si>
    <t>BBQ:</t>
  </si>
  <si>
    <t>Kind</t>
  </si>
  <si>
    <t>Auto</t>
  </si>
  <si>
    <t>2 persoonskamer</t>
  </si>
  <si>
    <t>1 persoonskamer</t>
  </si>
  <si>
    <t>Garage box:</t>
  </si>
  <si>
    <t>pst</t>
  </si>
  <si>
    <t>pp</t>
  </si>
  <si>
    <t>FZ</t>
  </si>
  <si>
    <t>Grote garage:</t>
  </si>
  <si>
    <t>Aanbetaling 1:</t>
  </si>
  <si>
    <t>Aanbetaling 2:</t>
  </si>
  <si>
    <t>Zimmer</t>
  </si>
  <si>
    <t>Zimmer Nr</t>
  </si>
  <si>
    <t>Aantal betaald voorschot:</t>
  </si>
  <si>
    <t>Aantal betaald totaal:</t>
  </si>
  <si>
    <t>Nahme 1</t>
  </si>
  <si>
    <t>Nahme 2</t>
  </si>
  <si>
    <t>Nog te betalen</t>
  </si>
  <si>
    <t>Voorschot bedrag</t>
  </si>
  <si>
    <t>Mail 2 verzonden:</t>
  </si>
  <si>
    <t>Mail 1 verzonden:</t>
  </si>
  <si>
    <t>Voorschot</t>
  </si>
  <si>
    <t>Hotel Bliesbrück</t>
  </si>
  <si>
    <t>Gemeld</t>
  </si>
  <si>
    <t>App</t>
  </si>
  <si>
    <t>Afgemeld</t>
  </si>
  <si>
    <t>Wel mee</t>
  </si>
  <si>
    <t>Lege cellen</t>
  </si>
  <si>
    <t>App.</t>
  </si>
  <si>
    <t>3BZ</t>
  </si>
  <si>
    <t>Appartement</t>
  </si>
  <si>
    <t>Familiekamer</t>
  </si>
  <si>
    <t>3 persoonskamer</t>
  </si>
  <si>
    <t>Nahme 3</t>
  </si>
  <si>
    <t>Kindertoeslag</t>
  </si>
  <si>
    <t>Groep: Wil Langenberg</t>
  </si>
  <si>
    <t>Groep: Toon Trouwen</t>
  </si>
  <si>
    <t>Groep: Frans Smulders</t>
  </si>
  <si>
    <t>Groep:</t>
  </si>
  <si>
    <t>9+10+11+12 MEI 2024</t>
  </si>
  <si>
    <t>Gert-Jan Robeerst</t>
  </si>
  <si>
    <t>J</t>
  </si>
  <si>
    <t>Richard Alsem</t>
  </si>
  <si>
    <t>Hans Ophof</t>
  </si>
  <si>
    <t>Theo van den Broek</t>
  </si>
  <si>
    <t>Wan &amp; Dian Merks</t>
  </si>
  <si>
    <t>Toon &amp; Els Trouwen</t>
  </si>
  <si>
    <t>Jos Soetens</t>
  </si>
  <si>
    <t>Peter &amp; Jozee van Zeeland</t>
  </si>
  <si>
    <t>Frans &amp; Brigitte Smulders</t>
  </si>
  <si>
    <t>Erik Bekkers</t>
  </si>
  <si>
    <t>Ivo Treverlo</t>
  </si>
  <si>
    <t>Jean-Pierre van Daal</t>
  </si>
  <si>
    <t>Willy &amp; Marion Schuurmans</t>
  </si>
  <si>
    <t>Onno &amp; Sandra Kruik - Geenen</t>
  </si>
  <si>
    <t>Wil &amp; Nollie Langenberg</t>
  </si>
  <si>
    <t>Thomas &amp; Desiree van Gerwen</t>
  </si>
  <si>
    <t>Marc Verbaten</t>
  </si>
  <si>
    <t>Rinus Willemsen</t>
  </si>
  <si>
    <t>Dick Willemsen</t>
  </si>
  <si>
    <t>Dennis Soetens</t>
  </si>
  <si>
    <t>Martien van Abeelen</t>
  </si>
  <si>
    <t>Bram van Abeelen</t>
  </si>
  <si>
    <t>Eric &amp; Wietske Kuijpers</t>
  </si>
  <si>
    <t>Femke Smulders &amp; Patrick van Lierop &amp; Joep &amp; Gijs</t>
  </si>
  <si>
    <t>Jac &amp; Lies Keijsers</t>
  </si>
  <si>
    <t>Heinz Kessels</t>
  </si>
  <si>
    <t>Fenke Smulders</t>
  </si>
  <si>
    <t>Patrick van Lierop</t>
  </si>
  <si>
    <t>Joep &amp; Gijs</t>
  </si>
  <si>
    <t>Groep: Dick Willemsen</t>
  </si>
  <si>
    <t>Wan Merks</t>
  </si>
  <si>
    <t>Groep: Eric Kuijpers</t>
  </si>
  <si>
    <t>Peter van Zeeland</t>
  </si>
  <si>
    <t>Groep: Willy Schuurmans</t>
  </si>
  <si>
    <t>Onno Kruiuk</t>
  </si>
  <si>
    <t>Sandra Geenen</t>
  </si>
  <si>
    <t>Thomas van Gerwen</t>
  </si>
  <si>
    <t>Autovervoer:</t>
  </si>
  <si>
    <t>Bram Abeelen</t>
  </si>
  <si>
    <t>Martien Abeelen</t>
  </si>
  <si>
    <t>Femke Smulders</t>
  </si>
  <si>
    <t>APP</t>
  </si>
  <si>
    <t>Nog te ontvangen</t>
  </si>
  <si>
    <t>Jack Keijsers</t>
  </si>
  <si>
    <t>j</t>
  </si>
  <si>
    <t>Jan van Wijngaarden</t>
  </si>
  <si>
    <t>Janvan Wijngaarden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</si>
</sst>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[$-F800]dddd\,\ mmmm\ dd\,\ yyyy"/>
    <numFmt numFmtId="166" formatCode="_ [$€-2]\ * #,##0.00_ ;_ [$€-2]\ * \-#,##0.00_ ;_ [$€-2]\ * &quot;-&quot;??_ ;_ @_ "/>
    <numFmt numFmtId="167" formatCode="#,##0_ ;\-#,##0\ "/>
    <numFmt numFmtId="168" formatCode="dd/mm/yy;@"/>
    <numFmt numFmtId="169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u/>
      <sz val="12"/>
      <color rgb="FF00B0F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7" xfId="0" applyFont="1" applyBorder="1"/>
    <xf numFmtId="0" fontId="6" fillId="0" borderId="14" xfId="0" applyFont="1" applyBorder="1"/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13" xfId="0" applyFont="1" applyBorder="1"/>
    <xf numFmtId="0" fontId="5" fillId="0" borderId="4" xfId="0" applyFont="1" applyBorder="1"/>
    <xf numFmtId="0" fontId="5" fillId="0" borderId="12" xfId="0" applyFont="1" applyBorder="1"/>
    <xf numFmtId="0" fontId="6" fillId="0" borderId="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1" xfId="0" applyFont="1" applyBorder="1" applyProtection="1">
      <protection locked="0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7" xfId="0" applyFont="1" applyBorder="1"/>
    <xf numFmtId="0" fontId="5" fillId="0" borderId="14" xfId="0" applyFont="1" applyBorder="1"/>
    <xf numFmtId="0" fontId="5" fillId="0" borderId="39" xfId="0" applyFont="1" applyBorder="1"/>
    <xf numFmtId="0" fontId="5" fillId="0" borderId="32" xfId="0" applyFont="1" applyBorder="1"/>
    <xf numFmtId="0" fontId="6" fillId="0" borderId="40" xfId="0" applyFont="1" applyBorder="1" applyAlignment="1">
      <alignment horizontal="center"/>
    </xf>
    <xf numFmtId="14" fontId="6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  <protection locked="0"/>
    </xf>
    <xf numFmtId="169" fontId="9" fillId="0" borderId="5" xfId="0" applyNumberFormat="1" applyFont="1" applyBorder="1" applyAlignment="1" applyProtection="1">
      <alignment horizontal="center"/>
      <protection locked="0"/>
    </xf>
    <xf numFmtId="44" fontId="9" fillId="0" borderId="5" xfId="1" applyFont="1" applyFill="1" applyBorder="1" applyAlignment="1" applyProtection="1">
      <alignment horizontal="center"/>
      <protection locked="0"/>
    </xf>
    <xf numFmtId="44" fontId="9" fillId="0" borderId="5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164" fontId="9" fillId="0" borderId="0" xfId="0" applyNumberFormat="1" applyFont="1"/>
    <xf numFmtId="44" fontId="9" fillId="0" borderId="6" xfId="1" applyFont="1" applyFill="1" applyBorder="1" applyAlignment="1" applyProtection="1">
      <alignment horizontal="center"/>
      <protection locked="0"/>
    </xf>
    <xf numFmtId="44" fontId="10" fillId="0" borderId="5" xfId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0" fontId="10" fillId="0" borderId="9" xfId="0" applyFont="1" applyBorder="1" applyProtection="1">
      <protection locked="0"/>
    </xf>
    <xf numFmtId="0" fontId="9" fillId="0" borderId="10" xfId="0" applyFont="1" applyBorder="1" applyAlignment="1" applyProtection="1">
      <alignment horizontal="center"/>
      <protection locked="0"/>
    </xf>
    <xf numFmtId="169" fontId="9" fillId="0" borderId="10" xfId="0" applyNumberFormat="1" applyFont="1" applyBorder="1" applyAlignment="1" applyProtection="1">
      <alignment horizontal="center"/>
      <protection locked="0"/>
    </xf>
    <xf numFmtId="44" fontId="9" fillId="0" borderId="10" xfId="1" applyFont="1" applyFill="1" applyBorder="1" applyAlignment="1" applyProtection="1">
      <alignment horizontal="center"/>
      <protection locked="0"/>
    </xf>
    <xf numFmtId="44" fontId="9" fillId="0" borderId="10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167" fontId="9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4" fontId="9" fillId="0" borderId="0" xfId="1" applyFont="1"/>
    <xf numFmtId="164" fontId="9" fillId="0" borderId="0" xfId="1" applyNumberFormat="1" applyFont="1"/>
    <xf numFmtId="44" fontId="9" fillId="0" borderId="0" xfId="1" applyFont="1" applyAlignment="1">
      <alignment horizontal="center"/>
    </xf>
    <xf numFmtId="44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9" fillId="0" borderId="0" xfId="0" applyNumberFormat="1" applyFont="1"/>
    <xf numFmtId="12" fontId="9" fillId="0" borderId="0" xfId="0" applyNumberFormat="1" applyFont="1" applyAlignment="1">
      <alignment horizontal="center"/>
    </xf>
    <xf numFmtId="167" fontId="9" fillId="0" borderId="0" xfId="0" applyNumberFormat="1" applyFont="1"/>
    <xf numFmtId="166" fontId="9" fillId="0" borderId="0" xfId="1" applyNumberFormat="1" applyFont="1" applyAlignment="1">
      <alignment horizontal="left"/>
    </xf>
    <xf numFmtId="166" fontId="9" fillId="0" borderId="0" xfId="1" applyNumberFormat="1" applyFont="1" applyAlignment="1">
      <alignment horizontal="center"/>
    </xf>
    <xf numFmtId="166" fontId="9" fillId="0" borderId="0" xfId="0" applyNumberFormat="1" applyFont="1"/>
    <xf numFmtId="14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9" fillId="0" borderId="0" xfId="0" applyNumberFormat="1" applyFont="1" applyAlignment="1">
      <alignment horizontal="left"/>
    </xf>
    <xf numFmtId="44" fontId="9" fillId="0" borderId="0" xfId="1" applyFont="1" applyAlignment="1">
      <alignment horizontal="center"/>
    </xf>
    <xf numFmtId="4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3" xfId="0" applyFont="1" applyBorder="1"/>
    <xf numFmtId="0" fontId="5" fillId="0" borderId="25" xfId="0" applyFont="1" applyBorder="1"/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0" xfId="0" applyFont="1" applyBorder="1"/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4" xfId="0" applyFont="1" applyBorder="1"/>
    <xf numFmtId="0" fontId="5" fillId="0" borderId="16" xfId="0" applyFont="1" applyBorder="1" applyAlignment="1">
      <alignment horizontal="left"/>
    </xf>
    <xf numFmtId="0" fontId="3" fillId="0" borderId="27" xfId="0" applyFont="1" applyBorder="1"/>
    <xf numFmtId="0" fontId="3" fillId="0" borderId="14" xfId="0" applyFont="1" applyBorder="1"/>
    <xf numFmtId="0" fontId="5" fillId="0" borderId="27" xfId="0" applyFont="1" applyBorder="1"/>
    <xf numFmtId="0" fontId="5" fillId="0" borderId="14" xfId="0" applyFont="1" applyBorder="1"/>
    <xf numFmtId="0" fontId="5" fillId="0" borderId="18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5" xfId="0" applyFont="1" applyBorder="1"/>
    <xf numFmtId="0" fontId="5" fillId="0" borderId="16" xfId="0" applyFont="1" applyBorder="1"/>
    <xf numFmtId="0" fontId="5" fillId="0" borderId="26" xfId="0" applyFont="1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0" fontId="2" fillId="0" borderId="12" xfId="0" applyFont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tel-bliesbrueck.saarland/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tabSelected="1" zoomScaleNormal="100" workbookViewId="0">
      <pane ySplit="1" topLeftCell="A2" activePane="bottomLeft" state="frozen"/>
      <selection activeCell="A2" sqref="A2"/>
      <selection pane="bottomLeft" activeCell="J45" sqref="J45"/>
    </sheetView>
  </sheetViews>
  <sheetFormatPr defaultRowHeight="15" x14ac:dyDescent="0.2"/>
  <cols>
    <col min="1" max="1" width="54.85546875" style="35" bestFit="1" customWidth="1"/>
    <col min="2" max="2" width="14.5703125" style="34" bestFit="1" customWidth="1"/>
    <col min="3" max="3" width="11.140625" style="34" bestFit="1" customWidth="1"/>
    <col min="4" max="4" width="6.7109375" style="34" customWidth="1"/>
    <col min="5" max="5" width="7.42578125" style="34" customWidth="1"/>
    <col min="6" max="6" width="10.140625" style="34" bestFit="1" customWidth="1"/>
    <col min="7" max="7" width="6.42578125" style="34" bestFit="1" customWidth="1"/>
    <col min="8" max="8" width="12.140625" style="34" customWidth="1"/>
    <col min="9" max="9" width="13.42578125" style="34" bestFit="1" customWidth="1"/>
    <col min="10" max="10" width="5" style="34" customWidth="1"/>
    <col min="11" max="11" width="3.28515625" style="34" bestFit="1" customWidth="1"/>
    <col min="12" max="12" width="3.7109375" style="34" customWidth="1"/>
    <col min="13" max="14" width="11.28515625" style="34" customWidth="1"/>
    <col min="15" max="16" width="11.28515625" style="35" customWidth="1"/>
    <col min="17" max="17" width="11.7109375" style="34" bestFit="1" customWidth="1"/>
    <col min="18" max="18" width="9.7109375" style="34" bestFit="1" customWidth="1"/>
    <col min="19" max="19" width="4.5703125" style="34" customWidth="1"/>
    <col min="20" max="20" width="9.140625" style="34"/>
    <col min="21" max="16384" width="9.140625" style="35"/>
  </cols>
  <sheetData>
    <row r="1" spans="1:19" ht="28.5" customHeight="1" thickBot="1" x14ac:dyDescent="0.25">
      <c r="A1" s="25" t="s">
        <v>45</v>
      </c>
      <c r="B1" s="26" t="s">
        <v>0</v>
      </c>
      <c r="C1" s="27" t="s">
        <v>1</v>
      </c>
      <c r="D1" s="27" t="s">
        <v>16</v>
      </c>
      <c r="E1" s="27" t="s">
        <v>23</v>
      </c>
      <c r="F1" s="27" t="s">
        <v>44</v>
      </c>
      <c r="G1" s="27" t="s">
        <v>2</v>
      </c>
      <c r="H1" s="27" t="s">
        <v>3</v>
      </c>
      <c r="I1" s="72" t="s">
        <v>106</v>
      </c>
      <c r="J1" s="28" t="s">
        <v>4</v>
      </c>
      <c r="K1" s="29" t="s">
        <v>19</v>
      </c>
      <c r="L1" s="27"/>
      <c r="M1" s="30" t="s">
        <v>5</v>
      </c>
      <c r="N1" s="31" t="s">
        <v>24</v>
      </c>
      <c r="O1" s="32" t="s">
        <v>20</v>
      </c>
      <c r="P1" s="32" t="s">
        <v>40</v>
      </c>
      <c r="Q1" s="33" t="s">
        <v>46</v>
      </c>
      <c r="R1" s="33" t="s">
        <v>48</v>
      </c>
      <c r="S1" s="28" t="s">
        <v>49</v>
      </c>
    </row>
    <row r="2" spans="1:19" x14ac:dyDescent="0.2">
      <c r="A2" s="36" t="s">
        <v>63</v>
      </c>
      <c r="B2" s="37" t="s">
        <v>64</v>
      </c>
      <c r="C2" s="37">
        <v>1</v>
      </c>
      <c r="D2" s="37" t="s">
        <v>18</v>
      </c>
      <c r="E2" s="37"/>
      <c r="F2" s="38">
        <v>50</v>
      </c>
      <c r="G2" s="37"/>
      <c r="H2" s="44">
        <v>290</v>
      </c>
      <c r="I2" s="45">
        <f t="shared" ref="I2:I30" si="0">IF(AND(B2="J",((H2+F2)-(Deelnemers*$O2+E2*$M$38))&gt;0),(Deelnemers*$O2+E2*$M$38),(Deelnemers-G2)*$O2-(H2+F2)+E2*$M$38)</f>
        <v>0</v>
      </c>
      <c r="J2" s="46">
        <f t="shared" ref="J2:J30" si="1">IF(B2="N",1,0)</f>
        <v>0</v>
      </c>
      <c r="K2" s="41"/>
      <c r="L2" s="41">
        <f t="shared" ref="L2:L29" si="2">COUNTIF(K2,"cash")*Deelnemers</f>
        <v>0</v>
      </c>
      <c r="M2" s="42">
        <v>1</v>
      </c>
      <c r="N2" s="42"/>
      <c r="O2" s="43">
        <f t="shared" ref="O2:O30" si="3">IF(D2=$M$35,$M$37,IF(D2=$N$35,$N$37,IF(D2=$O$35,$O$37,IF(D2=$P$35,$P$37,IF(D2=$Q$35,$Q$37,0)))))</f>
        <v>340</v>
      </c>
      <c r="P2" s="43" t="str">
        <f t="shared" ref="P2:P7" si="4">IF(H2="",I2,IF(H2+F2=(O2*C2),"",(O2*C2-H2)))</f>
        <v/>
      </c>
    </row>
    <row r="3" spans="1:19" x14ac:dyDescent="0.2">
      <c r="A3" s="36" t="s">
        <v>65</v>
      </c>
      <c r="B3" s="37" t="s">
        <v>64</v>
      </c>
      <c r="C3" s="37">
        <v>1</v>
      </c>
      <c r="D3" s="37" t="s">
        <v>18</v>
      </c>
      <c r="E3" s="37"/>
      <c r="F3" s="38">
        <v>50</v>
      </c>
      <c r="G3" s="37"/>
      <c r="H3" s="44">
        <v>290</v>
      </c>
      <c r="I3" s="40">
        <f t="shared" si="0"/>
        <v>0</v>
      </c>
      <c r="J3" s="46">
        <f t="shared" si="1"/>
        <v>0</v>
      </c>
      <c r="K3" s="41"/>
      <c r="L3" s="41">
        <f t="shared" si="2"/>
        <v>0</v>
      </c>
      <c r="M3" s="42">
        <v>1</v>
      </c>
      <c r="N3" s="42"/>
      <c r="O3" s="43">
        <f t="shared" si="3"/>
        <v>340</v>
      </c>
      <c r="P3" s="43" t="str">
        <f t="shared" si="4"/>
        <v/>
      </c>
    </row>
    <row r="4" spans="1:19" x14ac:dyDescent="0.2">
      <c r="A4" s="36" t="s">
        <v>66</v>
      </c>
      <c r="B4" s="37" t="s">
        <v>64</v>
      </c>
      <c r="C4" s="37">
        <v>1</v>
      </c>
      <c r="D4" s="37" t="s">
        <v>18</v>
      </c>
      <c r="E4" s="37"/>
      <c r="F4" s="38">
        <v>50</v>
      </c>
      <c r="G4" s="37"/>
      <c r="H4" s="44">
        <v>290</v>
      </c>
      <c r="I4" s="40">
        <f t="shared" si="0"/>
        <v>0</v>
      </c>
      <c r="J4" s="46">
        <f>IF(B4="N",1,0)</f>
        <v>0</v>
      </c>
      <c r="K4" s="41"/>
      <c r="L4" s="41">
        <f>COUNTIF(K4,"cash")*Deelnemers</f>
        <v>0</v>
      </c>
      <c r="M4" s="42">
        <v>1</v>
      </c>
      <c r="N4" s="42"/>
      <c r="O4" s="43">
        <f t="shared" si="3"/>
        <v>340</v>
      </c>
      <c r="P4" s="43" t="str">
        <f t="shared" si="4"/>
        <v/>
      </c>
    </row>
    <row r="5" spans="1:19" x14ac:dyDescent="0.2">
      <c r="A5" s="36" t="s">
        <v>89</v>
      </c>
      <c r="B5" s="37" t="s">
        <v>64</v>
      </c>
      <c r="C5" s="37">
        <v>1</v>
      </c>
      <c r="D5" s="37" t="s">
        <v>18</v>
      </c>
      <c r="E5" s="37"/>
      <c r="F5" s="38">
        <v>50</v>
      </c>
      <c r="G5" s="37"/>
      <c r="H5" s="44">
        <v>290</v>
      </c>
      <c r="I5" s="40">
        <f t="shared" si="0"/>
        <v>0</v>
      </c>
      <c r="J5" s="46">
        <f>IF(B5="N",1,0)</f>
        <v>0</v>
      </c>
      <c r="K5" s="41"/>
      <c r="L5" s="41">
        <f>COUNTIF(K5,"cash")*Deelnemers</f>
        <v>0</v>
      </c>
      <c r="M5" s="42">
        <v>1</v>
      </c>
      <c r="N5" s="42"/>
      <c r="O5" s="43">
        <f t="shared" si="3"/>
        <v>340</v>
      </c>
      <c r="P5" s="43" t="str">
        <f t="shared" si="4"/>
        <v/>
      </c>
    </row>
    <row r="6" spans="1:19" x14ac:dyDescent="0.2">
      <c r="A6" s="36" t="s">
        <v>109</v>
      </c>
      <c r="B6" s="37" t="s">
        <v>108</v>
      </c>
      <c r="C6" s="37">
        <v>1</v>
      </c>
      <c r="D6" s="37" t="s">
        <v>18</v>
      </c>
      <c r="E6" s="37"/>
      <c r="F6" s="38"/>
      <c r="G6" s="37"/>
      <c r="H6" s="44">
        <v>340</v>
      </c>
      <c r="I6" s="40">
        <f t="shared" si="0"/>
        <v>0</v>
      </c>
      <c r="J6" s="46">
        <f>IF(B6="N",1,0)</f>
        <v>0</v>
      </c>
      <c r="K6" s="41"/>
      <c r="L6" s="41">
        <f>COUNTIF(K6,"cash")*Deelnemers</f>
        <v>0</v>
      </c>
      <c r="M6" s="42">
        <v>1</v>
      </c>
      <c r="N6" s="42"/>
      <c r="O6" s="43">
        <f t="shared" si="3"/>
        <v>340</v>
      </c>
      <c r="P6" s="43"/>
    </row>
    <row r="7" spans="1:19" x14ac:dyDescent="0.2">
      <c r="A7" s="36" t="s">
        <v>67</v>
      </c>
      <c r="B7" s="37" t="s">
        <v>64</v>
      </c>
      <c r="C7" s="37">
        <v>1</v>
      </c>
      <c r="D7" s="37" t="s">
        <v>17</v>
      </c>
      <c r="E7" s="37"/>
      <c r="F7" s="38">
        <v>50</v>
      </c>
      <c r="G7" s="37"/>
      <c r="H7" s="39">
        <v>245</v>
      </c>
      <c r="I7" s="40">
        <f t="shared" si="0"/>
        <v>0</v>
      </c>
      <c r="J7" s="41">
        <f t="shared" si="1"/>
        <v>0</v>
      </c>
      <c r="K7" s="41"/>
      <c r="L7" s="41">
        <f t="shared" si="2"/>
        <v>0</v>
      </c>
      <c r="M7" s="42">
        <v>1</v>
      </c>
      <c r="N7" s="42"/>
      <c r="O7" s="43">
        <f t="shared" si="3"/>
        <v>295</v>
      </c>
      <c r="P7" s="43" t="str">
        <f t="shared" si="4"/>
        <v/>
      </c>
    </row>
    <row r="8" spans="1:19" x14ac:dyDescent="0.2">
      <c r="A8" s="36" t="s">
        <v>68</v>
      </c>
      <c r="B8" s="37" t="s">
        <v>64</v>
      </c>
      <c r="C8" s="37">
        <v>2</v>
      </c>
      <c r="D8" s="37" t="s">
        <v>17</v>
      </c>
      <c r="E8" s="37"/>
      <c r="F8" s="38">
        <v>100</v>
      </c>
      <c r="G8" s="37"/>
      <c r="H8" s="39">
        <v>490</v>
      </c>
      <c r="I8" s="40">
        <f t="shared" si="0"/>
        <v>0</v>
      </c>
      <c r="J8" s="41">
        <f t="shared" si="1"/>
        <v>0</v>
      </c>
      <c r="K8" s="41"/>
      <c r="L8" s="41">
        <f>COUNTIF(K8,"cash")*Deelnemers</f>
        <v>0</v>
      </c>
      <c r="M8" s="42">
        <v>1</v>
      </c>
      <c r="N8" s="42">
        <v>1</v>
      </c>
      <c r="O8" s="43">
        <f t="shared" si="3"/>
        <v>295</v>
      </c>
      <c r="P8" s="43" t="str">
        <f t="shared" ref="P8:P30" si="5">IF(H8="",I8,IF(H8+F8=(O8*C8),"",(O8*C8-H8)))</f>
        <v/>
      </c>
    </row>
    <row r="9" spans="1:19" x14ac:dyDescent="0.2">
      <c r="A9" s="36" t="s">
        <v>69</v>
      </c>
      <c r="B9" s="37" t="s">
        <v>64</v>
      </c>
      <c r="C9" s="37">
        <v>2</v>
      </c>
      <c r="D9" s="37" t="s">
        <v>17</v>
      </c>
      <c r="E9" s="37"/>
      <c r="F9" s="38">
        <v>100</v>
      </c>
      <c r="G9" s="37"/>
      <c r="H9" s="39">
        <v>490</v>
      </c>
      <c r="I9" s="40">
        <f t="shared" si="0"/>
        <v>0</v>
      </c>
      <c r="J9" s="41">
        <f>IF(B9="N",1,0)</f>
        <v>0</v>
      </c>
      <c r="K9" s="41"/>
      <c r="L9" s="41">
        <f>COUNTIF(K9,"cash")*Deelnemers</f>
        <v>0</v>
      </c>
      <c r="M9" s="42">
        <v>1</v>
      </c>
      <c r="N9" s="42">
        <v>1</v>
      </c>
      <c r="O9" s="43">
        <f t="shared" si="3"/>
        <v>295</v>
      </c>
      <c r="P9" s="43" t="str">
        <f t="shared" si="5"/>
        <v/>
      </c>
    </row>
    <row r="10" spans="1:19" x14ac:dyDescent="0.2">
      <c r="A10" s="36" t="s">
        <v>70</v>
      </c>
      <c r="B10" s="37" t="s">
        <v>64</v>
      </c>
      <c r="C10" s="37">
        <v>1</v>
      </c>
      <c r="D10" s="37" t="s">
        <v>17</v>
      </c>
      <c r="E10" s="37"/>
      <c r="F10" s="38">
        <v>50</v>
      </c>
      <c r="G10" s="37"/>
      <c r="H10" s="39">
        <v>245</v>
      </c>
      <c r="I10" s="40">
        <f t="shared" si="0"/>
        <v>0</v>
      </c>
      <c r="J10" s="41">
        <f t="shared" si="1"/>
        <v>0</v>
      </c>
      <c r="K10" s="41"/>
      <c r="L10" s="41">
        <f t="shared" si="2"/>
        <v>0</v>
      </c>
      <c r="M10" s="42">
        <v>1</v>
      </c>
      <c r="N10" s="42"/>
      <c r="O10" s="43">
        <f t="shared" si="3"/>
        <v>295</v>
      </c>
      <c r="P10" s="43" t="str">
        <f t="shared" si="5"/>
        <v/>
      </c>
    </row>
    <row r="11" spans="1:19" x14ac:dyDescent="0.2">
      <c r="A11" s="36" t="s">
        <v>71</v>
      </c>
      <c r="B11" s="37" t="s">
        <v>64</v>
      </c>
      <c r="C11" s="37">
        <v>2</v>
      </c>
      <c r="D11" s="37" t="s">
        <v>17</v>
      </c>
      <c r="E11" s="37"/>
      <c r="F11" s="38">
        <v>100</v>
      </c>
      <c r="G11" s="37"/>
      <c r="H11" s="39">
        <v>490</v>
      </c>
      <c r="I11" s="40">
        <f t="shared" si="0"/>
        <v>0</v>
      </c>
      <c r="J11" s="41">
        <f t="shared" si="1"/>
        <v>0</v>
      </c>
      <c r="K11" s="41"/>
      <c r="L11" s="41">
        <f t="shared" si="2"/>
        <v>0</v>
      </c>
      <c r="M11" s="42">
        <v>1</v>
      </c>
      <c r="N11" s="42">
        <v>1</v>
      </c>
      <c r="O11" s="43">
        <f t="shared" si="3"/>
        <v>295</v>
      </c>
      <c r="P11" s="43" t="str">
        <f t="shared" si="5"/>
        <v/>
      </c>
    </row>
    <row r="12" spans="1:19" x14ac:dyDescent="0.2">
      <c r="A12" s="36" t="s">
        <v>72</v>
      </c>
      <c r="B12" s="38" t="s">
        <v>64</v>
      </c>
      <c r="C12" s="37">
        <v>2</v>
      </c>
      <c r="D12" s="37" t="s">
        <v>17</v>
      </c>
      <c r="E12" s="37"/>
      <c r="F12" s="38">
        <v>100</v>
      </c>
      <c r="G12" s="37"/>
      <c r="H12" s="39">
        <v>490</v>
      </c>
      <c r="I12" s="40">
        <f t="shared" si="0"/>
        <v>0</v>
      </c>
      <c r="J12" s="41">
        <f t="shared" si="1"/>
        <v>0</v>
      </c>
      <c r="K12" s="41"/>
      <c r="L12" s="41">
        <f t="shared" si="2"/>
        <v>0</v>
      </c>
      <c r="M12" s="42">
        <v>1</v>
      </c>
      <c r="N12" s="42"/>
      <c r="O12" s="43">
        <f t="shared" si="3"/>
        <v>295</v>
      </c>
      <c r="P12" s="43" t="str">
        <f t="shared" si="5"/>
        <v/>
      </c>
    </row>
    <row r="13" spans="1:19" ht="15.75" x14ac:dyDescent="0.25">
      <c r="A13" s="16" t="s">
        <v>73</v>
      </c>
      <c r="B13" s="37" t="s">
        <v>64</v>
      </c>
      <c r="C13" s="37">
        <v>1</v>
      </c>
      <c r="D13" s="37" t="s">
        <v>17</v>
      </c>
      <c r="E13" s="37"/>
      <c r="F13" s="38">
        <v>50</v>
      </c>
      <c r="G13" s="37"/>
      <c r="H13" s="39">
        <v>245</v>
      </c>
      <c r="I13" s="40">
        <f t="shared" si="0"/>
        <v>0</v>
      </c>
      <c r="J13" s="41">
        <f t="shared" si="1"/>
        <v>0</v>
      </c>
      <c r="K13" s="41"/>
      <c r="L13" s="41">
        <f t="shared" si="2"/>
        <v>0</v>
      </c>
      <c r="M13" s="42">
        <v>1</v>
      </c>
      <c r="N13" s="42"/>
      <c r="O13" s="43">
        <f t="shared" si="3"/>
        <v>295</v>
      </c>
      <c r="P13" s="43" t="str">
        <f t="shared" si="5"/>
        <v/>
      </c>
    </row>
    <row r="14" spans="1:19" x14ac:dyDescent="0.2">
      <c r="A14" s="36" t="s">
        <v>74</v>
      </c>
      <c r="B14" s="37" t="s">
        <v>64</v>
      </c>
      <c r="C14" s="37">
        <v>1</v>
      </c>
      <c r="D14" s="37" t="s">
        <v>17</v>
      </c>
      <c r="E14" s="37"/>
      <c r="F14" s="38">
        <v>50</v>
      </c>
      <c r="G14" s="37"/>
      <c r="H14" s="39">
        <v>245</v>
      </c>
      <c r="I14" s="40">
        <f t="shared" si="0"/>
        <v>0</v>
      </c>
      <c r="J14" s="41">
        <f t="shared" si="1"/>
        <v>0</v>
      </c>
      <c r="K14" s="41"/>
      <c r="L14" s="41">
        <f t="shared" si="2"/>
        <v>0</v>
      </c>
      <c r="M14" s="42">
        <v>1</v>
      </c>
      <c r="N14" s="42"/>
      <c r="O14" s="43">
        <f t="shared" si="3"/>
        <v>295</v>
      </c>
      <c r="P14" s="43" t="str">
        <f t="shared" si="5"/>
        <v/>
      </c>
    </row>
    <row r="15" spans="1:19" x14ac:dyDescent="0.2">
      <c r="A15" s="36" t="s">
        <v>75</v>
      </c>
      <c r="B15" s="37" t="s">
        <v>64</v>
      </c>
      <c r="C15" s="37">
        <v>1</v>
      </c>
      <c r="D15" s="37" t="s">
        <v>17</v>
      </c>
      <c r="E15" s="37"/>
      <c r="F15" s="38">
        <v>50</v>
      </c>
      <c r="G15" s="37"/>
      <c r="H15" s="39">
        <v>245</v>
      </c>
      <c r="I15" s="45">
        <f t="shared" si="0"/>
        <v>0</v>
      </c>
      <c r="J15" s="41">
        <f>IF(B15="N",1,0)</f>
        <v>0</v>
      </c>
      <c r="K15" s="41"/>
      <c r="L15" s="41">
        <f>COUNTIF(K15,"cash")*Deelnemers</f>
        <v>0</v>
      </c>
      <c r="M15" s="42">
        <v>1</v>
      </c>
      <c r="N15" s="42"/>
      <c r="O15" s="43">
        <f t="shared" si="3"/>
        <v>295</v>
      </c>
      <c r="P15" s="43" t="str">
        <f t="shared" si="5"/>
        <v/>
      </c>
      <c r="Q15" s="47"/>
    </row>
    <row r="16" spans="1:19" x14ac:dyDescent="0.2">
      <c r="A16" s="36" t="s">
        <v>76</v>
      </c>
      <c r="B16" s="37" t="s">
        <v>64</v>
      </c>
      <c r="C16" s="37">
        <v>2</v>
      </c>
      <c r="D16" s="37" t="s">
        <v>17</v>
      </c>
      <c r="E16" s="37"/>
      <c r="F16" s="38">
        <v>100</v>
      </c>
      <c r="G16" s="37"/>
      <c r="H16" s="39">
        <v>490</v>
      </c>
      <c r="I16" s="40">
        <f t="shared" si="0"/>
        <v>0</v>
      </c>
      <c r="J16" s="41">
        <f>IF(B16="N",1,0)</f>
        <v>0</v>
      </c>
      <c r="K16" s="41"/>
      <c r="L16" s="41">
        <f>COUNTIF(K16,"cash")*Deelnemers</f>
        <v>0</v>
      </c>
      <c r="M16" s="42">
        <v>1</v>
      </c>
      <c r="N16" s="42"/>
      <c r="O16" s="43">
        <f t="shared" si="3"/>
        <v>295</v>
      </c>
      <c r="P16" s="43" t="str">
        <f t="shared" si="5"/>
        <v/>
      </c>
      <c r="Q16" s="47"/>
    </row>
    <row r="17" spans="1:16" x14ac:dyDescent="0.2">
      <c r="A17" s="36" t="s">
        <v>77</v>
      </c>
      <c r="B17" s="37" t="s">
        <v>64</v>
      </c>
      <c r="C17" s="37">
        <v>2</v>
      </c>
      <c r="D17" s="37" t="s">
        <v>17</v>
      </c>
      <c r="E17" s="37"/>
      <c r="F17" s="38">
        <v>100</v>
      </c>
      <c r="G17" s="37"/>
      <c r="H17" s="39">
        <v>490</v>
      </c>
      <c r="I17" s="40">
        <f t="shared" si="0"/>
        <v>0</v>
      </c>
      <c r="J17" s="41">
        <f t="shared" si="1"/>
        <v>0</v>
      </c>
      <c r="K17" s="41"/>
      <c r="L17" s="41">
        <f t="shared" si="2"/>
        <v>0</v>
      </c>
      <c r="M17" s="42">
        <v>2</v>
      </c>
      <c r="N17" s="42"/>
      <c r="O17" s="43">
        <f t="shared" si="3"/>
        <v>295</v>
      </c>
      <c r="P17" s="43" t="str">
        <f t="shared" si="5"/>
        <v/>
      </c>
    </row>
    <row r="18" spans="1:16" x14ac:dyDescent="0.2">
      <c r="A18" s="36" t="s">
        <v>78</v>
      </c>
      <c r="B18" s="37" t="s">
        <v>64</v>
      </c>
      <c r="C18" s="37">
        <v>2</v>
      </c>
      <c r="D18" s="37" t="s">
        <v>17</v>
      </c>
      <c r="E18" s="37"/>
      <c r="F18" s="38">
        <v>100</v>
      </c>
      <c r="G18" s="37"/>
      <c r="H18" s="39">
        <v>490</v>
      </c>
      <c r="I18" s="40">
        <f t="shared" si="0"/>
        <v>0</v>
      </c>
      <c r="J18" s="41">
        <f t="shared" si="1"/>
        <v>0</v>
      </c>
      <c r="K18" s="41"/>
      <c r="L18" s="41">
        <f t="shared" si="2"/>
        <v>0</v>
      </c>
      <c r="M18" s="42">
        <v>1</v>
      </c>
      <c r="N18" s="42"/>
      <c r="O18" s="43">
        <f t="shared" si="3"/>
        <v>295</v>
      </c>
      <c r="P18" s="43" t="str">
        <f t="shared" si="5"/>
        <v/>
      </c>
    </row>
    <row r="19" spans="1:16" x14ac:dyDescent="0.2">
      <c r="A19" s="36" t="s">
        <v>79</v>
      </c>
      <c r="B19" s="37" t="s">
        <v>64</v>
      </c>
      <c r="C19" s="37">
        <v>2</v>
      </c>
      <c r="D19" s="37" t="s">
        <v>17</v>
      </c>
      <c r="E19" s="37"/>
      <c r="F19" s="38">
        <v>100</v>
      </c>
      <c r="G19" s="37"/>
      <c r="H19" s="39">
        <v>490</v>
      </c>
      <c r="I19" s="40">
        <f t="shared" si="0"/>
        <v>0</v>
      </c>
      <c r="J19" s="41">
        <f t="shared" si="1"/>
        <v>0</v>
      </c>
      <c r="K19" s="41"/>
      <c r="L19" s="41">
        <f t="shared" si="2"/>
        <v>0</v>
      </c>
      <c r="M19" s="42">
        <v>1</v>
      </c>
      <c r="N19" s="42">
        <v>1</v>
      </c>
      <c r="O19" s="43">
        <f t="shared" si="3"/>
        <v>295</v>
      </c>
      <c r="P19" s="43" t="str">
        <f t="shared" si="5"/>
        <v/>
      </c>
    </row>
    <row r="20" spans="1:16" x14ac:dyDescent="0.2">
      <c r="A20" s="36" t="s">
        <v>86</v>
      </c>
      <c r="B20" s="37" t="s">
        <v>64</v>
      </c>
      <c r="C20" s="37">
        <v>2</v>
      </c>
      <c r="D20" s="37" t="s">
        <v>17</v>
      </c>
      <c r="E20" s="37"/>
      <c r="F20" s="38">
        <v>100</v>
      </c>
      <c r="G20" s="37"/>
      <c r="H20" s="39">
        <v>490</v>
      </c>
      <c r="I20" s="40">
        <f t="shared" si="0"/>
        <v>0</v>
      </c>
      <c r="J20" s="41">
        <f t="shared" si="1"/>
        <v>0</v>
      </c>
      <c r="K20" s="41"/>
      <c r="L20" s="41">
        <f t="shared" si="2"/>
        <v>0</v>
      </c>
      <c r="M20" s="42">
        <v>1</v>
      </c>
      <c r="N20" s="42">
        <v>1</v>
      </c>
      <c r="O20" s="43">
        <f t="shared" si="3"/>
        <v>295</v>
      </c>
      <c r="P20" s="43" t="str">
        <f t="shared" si="5"/>
        <v/>
      </c>
    </row>
    <row r="21" spans="1:16" x14ac:dyDescent="0.2">
      <c r="A21" s="36" t="s">
        <v>80</v>
      </c>
      <c r="B21" s="37" t="s">
        <v>64</v>
      </c>
      <c r="C21" s="37">
        <v>1</v>
      </c>
      <c r="D21" s="37" t="s">
        <v>17</v>
      </c>
      <c r="E21" s="37"/>
      <c r="F21" s="38">
        <v>50</v>
      </c>
      <c r="G21" s="37"/>
      <c r="H21" s="39">
        <v>245</v>
      </c>
      <c r="I21" s="40">
        <f t="shared" si="0"/>
        <v>0</v>
      </c>
      <c r="J21" s="41">
        <f t="shared" si="1"/>
        <v>0</v>
      </c>
      <c r="K21" s="41"/>
      <c r="L21" s="41">
        <f t="shared" si="2"/>
        <v>0</v>
      </c>
      <c r="M21" s="42">
        <v>1</v>
      </c>
      <c r="N21" s="42"/>
      <c r="O21" s="43">
        <f t="shared" si="3"/>
        <v>295</v>
      </c>
      <c r="P21" s="43" t="str">
        <f t="shared" si="5"/>
        <v/>
      </c>
    </row>
    <row r="22" spans="1:16" x14ac:dyDescent="0.2">
      <c r="A22" s="36" t="s">
        <v>81</v>
      </c>
      <c r="B22" s="37" t="s">
        <v>64</v>
      </c>
      <c r="C22" s="37">
        <v>1</v>
      </c>
      <c r="D22" s="37" t="s">
        <v>17</v>
      </c>
      <c r="E22" s="37"/>
      <c r="F22" s="38">
        <v>50</v>
      </c>
      <c r="G22" s="37"/>
      <c r="H22" s="39">
        <v>245</v>
      </c>
      <c r="I22" s="40">
        <f t="shared" si="0"/>
        <v>0</v>
      </c>
      <c r="J22" s="41">
        <f t="shared" si="1"/>
        <v>0</v>
      </c>
      <c r="K22" s="41"/>
      <c r="L22" s="41">
        <f t="shared" si="2"/>
        <v>0</v>
      </c>
      <c r="M22" s="42">
        <v>1</v>
      </c>
      <c r="N22" s="42"/>
      <c r="O22" s="43">
        <f t="shared" si="3"/>
        <v>295</v>
      </c>
      <c r="P22" s="43" t="str">
        <f t="shared" si="5"/>
        <v/>
      </c>
    </row>
    <row r="23" spans="1:16" x14ac:dyDescent="0.2">
      <c r="A23" s="36" t="s">
        <v>82</v>
      </c>
      <c r="B23" s="37" t="s">
        <v>64</v>
      </c>
      <c r="C23" s="37">
        <v>1</v>
      </c>
      <c r="D23" s="37" t="s">
        <v>17</v>
      </c>
      <c r="E23" s="37"/>
      <c r="F23" s="38">
        <v>50</v>
      </c>
      <c r="G23" s="37"/>
      <c r="H23" s="39">
        <v>245</v>
      </c>
      <c r="I23" s="40">
        <f t="shared" si="0"/>
        <v>0</v>
      </c>
      <c r="J23" s="41">
        <f t="shared" ref="J23:J28" si="6">IF(B23="N",1,0)</f>
        <v>0</v>
      </c>
      <c r="K23" s="41"/>
      <c r="L23" s="41">
        <f t="shared" ref="L23:L28" si="7">COUNTIF(K23,"cash")*Deelnemers</f>
        <v>0</v>
      </c>
      <c r="M23" s="42">
        <v>1</v>
      </c>
      <c r="N23" s="42"/>
      <c r="O23" s="43">
        <f t="shared" si="3"/>
        <v>295</v>
      </c>
      <c r="P23" s="43" t="str">
        <f t="shared" si="5"/>
        <v/>
      </c>
    </row>
    <row r="24" spans="1:16" x14ac:dyDescent="0.2">
      <c r="A24" s="36" t="s">
        <v>83</v>
      </c>
      <c r="B24" s="38" t="s">
        <v>64</v>
      </c>
      <c r="C24" s="37">
        <v>1</v>
      </c>
      <c r="D24" s="38" t="s">
        <v>17</v>
      </c>
      <c r="E24" s="37"/>
      <c r="F24" s="38">
        <v>50</v>
      </c>
      <c r="G24" s="37"/>
      <c r="H24" s="39">
        <v>245</v>
      </c>
      <c r="I24" s="40">
        <f t="shared" si="0"/>
        <v>0</v>
      </c>
      <c r="J24" s="41">
        <f t="shared" si="6"/>
        <v>0</v>
      </c>
      <c r="K24" s="41"/>
      <c r="L24" s="41">
        <f t="shared" si="7"/>
        <v>0</v>
      </c>
      <c r="M24" s="42">
        <v>1</v>
      </c>
      <c r="N24" s="42"/>
      <c r="O24" s="43">
        <f t="shared" si="3"/>
        <v>295</v>
      </c>
      <c r="P24" s="43" t="str">
        <f>IF(H24="",I24,IF(H24+F24=(O24*C24),"",(O24*C24-H24)))</f>
        <v/>
      </c>
    </row>
    <row r="25" spans="1:16" x14ac:dyDescent="0.2">
      <c r="A25" s="36" t="s">
        <v>84</v>
      </c>
      <c r="B25" s="37" t="s">
        <v>64</v>
      </c>
      <c r="C25" s="37">
        <v>1</v>
      </c>
      <c r="D25" s="37" t="s">
        <v>17</v>
      </c>
      <c r="E25" s="37"/>
      <c r="F25" s="38">
        <v>50</v>
      </c>
      <c r="G25" s="37"/>
      <c r="H25" s="39">
        <v>245</v>
      </c>
      <c r="I25" s="40">
        <f t="shared" si="0"/>
        <v>0</v>
      </c>
      <c r="J25" s="41">
        <f t="shared" si="6"/>
        <v>0</v>
      </c>
      <c r="K25" s="41"/>
      <c r="L25" s="41">
        <f t="shared" si="7"/>
        <v>0</v>
      </c>
      <c r="M25" s="42">
        <v>1</v>
      </c>
      <c r="N25" s="42"/>
      <c r="O25" s="43">
        <f t="shared" si="3"/>
        <v>295</v>
      </c>
      <c r="P25" s="43" t="str">
        <f>IF(H25="",I25,IF(H25+F25=(O25*C25),"",(O25*C25-H25)))</f>
        <v/>
      </c>
    </row>
    <row r="26" spans="1:16" x14ac:dyDescent="0.2">
      <c r="A26" s="36" t="s">
        <v>85</v>
      </c>
      <c r="B26" s="37" t="s">
        <v>64</v>
      </c>
      <c r="C26" s="37">
        <v>1</v>
      </c>
      <c r="D26" s="37" t="s">
        <v>17</v>
      </c>
      <c r="E26" s="37"/>
      <c r="F26" s="38">
        <v>50</v>
      </c>
      <c r="G26" s="37"/>
      <c r="H26" s="39">
        <v>245</v>
      </c>
      <c r="I26" s="40">
        <f t="shared" si="0"/>
        <v>0</v>
      </c>
      <c r="J26" s="41">
        <f t="shared" si="6"/>
        <v>0</v>
      </c>
      <c r="K26" s="41"/>
      <c r="L26" s="41">
        <f t="shared" si="7"/>
        <v>0</v>
      </c>
      <c r="M26" s="42">
        <v>1</v>
      </c>
      <c r="N26" s="42"/>
      <c r="O26" s="43">
        <f t="shared" si="3"/>
        <v>295</v>
      </c>
      <c r="P26" s="43" t="str">
        <f>IF(H26="",I26,IF(H26+F26=(O26*C26),"",(O26*C26-H26)))</f>
        <v/>
      </c>
    </row>
    <row r="27" spans="1:16" x14ac:dyDescent="0.2">
      <c r="A27" s="36" t="s">
        <v>87</v>
      </c>
      <c r="B27" s="37" t="s">
        <v>64</v>
      </c>
      <c r="C27" s="37">
        <v>2</v>
      </c>
      <c r="D27" s="37" t="s">
        <v>17</v>
      </c>
      <c r="E27" s="37">
        <v>2</v>
      </c>
      <c r="F27" s="38">
        <v>50</v>
      </c>
      <c r="G27" s="37"/>
      <c r="H27" s="39">
        <v>540</v>
      </c>
      <c r="I27" s="40">
        <f t="shared" si="0"/>
        <v>0</v>
      </c>
      <c r="J27" s="41">
        <f t="shared" si="6"/>
        <v>0</v>
      </c>
      <c r="K27" s="41"/>
      <c r="L27" s="41">
        <f t="shared" si="7"/>
        <v>0</v>
      </c>
      <c r="M27" s="42">
        <v>1</v>
      </c>
      <c r="N27" s="42">
        <v>1</v>
      </c>
      <c r="O27" s="43">
        <f t="shared" si="3"/>
        <v>295</v>
      </c>
      <c r="P27" s="43" t="str">
        <f>IF(H27="",I27,IF(H27+F27=(O27*C27),"",(O27*C27-H27)))</f>
        <v/>
      </c>
    </row>
    <row r="28" spans="1:16" x14ac:dyDescent="0.2">
      <c r="A28" s="36" t="s">
        <v>88</v>
      </c>
      <c r="B28" s="37" t="s">
        <v>64</v>
      </c>
      <c r="C28" s="37">
        <v>2</v>
      </c>
      <c r="D28" s="37" t="s">
        <v>17</v>
      </c>
      <c r="E28" s="37"/>
      <c r="F28" s="38">
        <v>100</v>
      </c>
      <c r="G28" s="37"/>
      <c r="H28" s="39">
        <v>490</v>
      </c>
      <c r="I28" s="40">
        <f t="shared" si="0"/>
        <v>0</v>
      </c>
      <c r="J28" s="41">
        <f t="shared" si="6"/>
        <v>0</v>
      </c>
      <c r="K28" s="41"/>
      <c r="L28" s="41">
        <f t="shared" si="7"/>
        <v>0</v>
      </c>
      <c r="M28" s="42">
        <v>1</v>
      </c>
      <c r="N28" s="42">
        <v>1</v>
      </c>
      <c r="O28" s="43">
        <f t="shared" si="3"/>
        <v>295</v>
      </c>
      <c r="P28" s="43" t="str">
        <f>IF(H28="",I28,IF(H28+F28=(O28*C28),"",(O28*C28-H28)))</f>
        <v/>
      </c>
    </row>
    <row r="29" spans="1:16" x14ac:dyDescent="0.2">
      <c r="A29" s="36"/>
      <c r="B29" s="37"/>
      <c r="C29" s="37"/>
      <c r="D29" s="37"/>
      <c r="E29" s="37"/>
      <c r="F29" s="38"/>
      <c r="G29" s="37"/>
      <c r="H29" s="39"/>
      <c r="I29" s="40">
        <f t="shared" si="0"/>
        <v>0</v>
      </c>
      <c r="J29" s="41">
        <f t="shared" si="1"/>
        <v>0</v>
      </c>
      <c r="K29" s="41"/>
      <c r="L29" s="41">
        <f t="shared" si="2"/>
        <v>0</v>
      </c>
      <c r="M29" s="42"/>
      <c r="N29" s="42"/>
      <c r="O29" s="43">
        <f t="shared" si="3"/>
        <v>0</v>
      </c>
      <c r="P29" s="43">
        <f t="shared" si="5"/>
        <v>0</v>
      </c>
    </row>
    <row r="30" spans="1:16" ht="15.75" thickBot="1" x14ac:dyDescent="0.25">
      <c r="A30" s="48"/>
      <c r="B30" s="49"/>
      <c r="C30" s="49"/>
      <c r="D30" s="49"/>
      <c r="E30" s="49"/>
      <c r="F30" s="50"/>
      <c r="G30" s="49"/>
      <c r="H30" s="51"/>
      <c r="I30" s="52">
        <f t="shared" si="0"/>
        <v>0</v>
      </c>
      <c r="J30" s="53">
        <f t="shared" si="1"/>
        <v>0</v>
      </c>
      <c r="K30" s="53"/>
      <c r="L30" s="53">
        <f t="shared" ref="L30" si="8">COUNTIF(K30,"cash")*Deelnemers</f>
        <v>0</v>
      </c>
      <c r="M30" s="54"/>
      <c r="N30" s="54"/>
      <c r="O30" s="43">
        <f t="shared" si="3"/>
        <v>0</v>
      </c>
      <c r="P30" s="43">
        <f t="shared" si="5"/>
        <v>0</v>
      </c>
    </row>
    <row r="31" spans="1:16" x14ac:dyDescent="0.2">
      <c r="F31" s="34" t="s">
        <v>50</v>
      </c>
    </row>
    <row r="32" spans="1:16" x14ac:dyDescent="0.2">
      <c r="F32" s="34">
        <f>COUNTBLANK(Voorschot)</f>
        <v>3</v>
      </c>
      <c r="H32" s="55">
        <f>SUM(Betaald)/M37</f>
        <v>32.66101694915254</v>
      </c>
      <c r="I32" s="56"/>
      <c r="M32" s="34">
        <f>SUM(Motoren)</f>
        <v>28</v>
      </c>
      <c r="N32" s="34">
        <f>SUM(Auto)</f>
        <v>7</v>
      </c>
    </row>
    <row r="33" spans="1:17" x14ac:dyDescent="0.2">
      <c r="I33" s="56"/>
    </row>
    <row r="34" spans="1:17" x14ac:dyDescent="0.2">
      <c r="I34" s="56"/>
    </row>
    <row r="35" spans="1:17" x14ac:dyDescent="0.2">
      <c r="H35" s="56"/>
      <c r="I35" s="56"/>
      <c r="M35" s="34" t="s">
        <v>17</v>
      </c>
      <c r="N35" s="34" t="s">
        <v>18</v>
      </c>
      <c r="O35" s="34" t="s">
        <v>30</v>
      </c>
      <c r="P35" s="34" t="s">
        <v>51</v>
      </c>
      <c r="Q35" s="34" t="s">
        <v>52</v>
      </c>
    </row>
    <row r="36" spans="1:17" x14ac:dyDescent="0.2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>
        <f>COUNTIF(Kamer,M$35)</f>
        <v>22</v>
      </c>
      <c r="N36" s="34">
        <f>COUNTIF(Kamer,N$35)</f>
        <v>5</v>
      </c>
      <c r="O36" s="34">
        <f>COUNTIF(Kamer,O$35)</f>
        <v>0</v>
      </c>
      <c r="P36" s="34">
        <f>COUNTIF(Kamer,P$35)</f>
        <v>0</v>
      </c>
      <c r="Q36" s="34">
        <f>COUNTIF(Kamer,Q$35)</f>
        <v>0</v>
      </c>
    </row>
    <row r="37" spans="1:17" ht="15.75" x14ac:dyDescent="0.25">
      <c r="A37" s="57" t="s">
        <v>6</v>
      </c>
      <c r="B37" s="76" t="s">
        <v>62</v>
      </c>
      <c r="C37" s="76"/>
      <c r="D37" s="76"/>
      <c r="E37" s="76"/>
      <c r="F37" s="76"/>
      <c r="G37" s="35"/>
      <c r="H37" s="35" t="s">
        <v>7</v>
      </c>
      <c r="I37" s="35"/>
      <c r="J37" s="35"/>
      <c r="K37" s="58"/>
      <c r="L37" s="35"/>
      <c r="M37" s="58">
        <v>295</v>
      </c>
      <c r="N37" s="58">
        <v>340</v>
      </c>
      <c r="O37" s="59"/>
      <c r="P37" s="43"/>
      <c r="Q37" s="60"/>
    </row>
    <row r="38" spans="1:17" x14ac:dyDescent="0.2">
      <c r="C38" s="35"/>
      <c r="D38" s="35"/>
      <c r="E38" s="35"/>
      <c r="F38" s="35"/>
      <c r="G38" s="35"/>
      <c r="H38" s="35"/>
      <c r="I38" s="35"/>
      <c r="J38" s="35"/>
      <c r="K38" s="58"/>
      <c r="L38" s="35"/>
      <c r="M38" s="58"/>
      <c r="O38" s="58"/>
      <c r="P38" s="61"/>
      <c r="Q38" s="60"/>
    </row>
    <row r="39" spans="1:17" x14ac:dyDescent="0.2">
      <c r="C39" s="35"/>
      <c r="D39" s="35"/>
      <c r="E39" s="35"/>
      <c r="F39" s="35"/>
      <c r="G39" s="35"/>
      <c r="H39" s="73" t="s">
        <v>57</v>
      </c>
      <c r="I39" s="73"/>
      <c r="J39" s="73"/>
      <c r="K39" s="58"/>
      <c r="L39" s="35"/>
      <c r="M39" s="58">
        <f>50%*M37</f>
        <v>147.5</v>
      </c>
      <c r="O39" s="58"/>
      <c r="P39" s="61"/>
      <c r="Q39" s="60"/>
    </row>
    <row r="40" spans="1:17" x14ac:dyDescent="0.2">
      <c r="A40" s="57" t="s">
        <v>8</v>
      </c>
      <c r="B40" s="62">
        <f>SUM(Betaald)+SUM(Voorschot)</f>
        <v>11435</v>
      </c>
      <c r="C40" s="35"/>
      <c r="D40" s="35"/>
      <c r="E40" s="35"/>
      <c r="F40" s="35"/>
      <c r="G40" s="35"/>
      <c r="H40" s="73" t="s">
        <v>21</v>
      </c>
      <c r="I40" s="73"/>
      <c r="J40" s="73"/>
      <c r="K40" s="35"/>
      <c r="L40" s="35"/>
      <c r="M40" s="58">
        <v>0</v>
      </c>
      <c r="O40" s="58"/>
      <c r="P40" s="58"/>
      <c r="Q40" s="60"/>
    </row>
    <row r="41" spans="1:17" x14ac:dyDescent="0.2">
      <c r="A41" s="57" t="s">
        <v>9</v>
      </c>
      <c r="B41" s="62">
        <f>J43</f>
        <v>0</v>
      </c>
      <c r="C41" s="43"/>
      <c r="D41" s="35"/>
      <c r="E41" s="35"/>
      <c r="F41" s="35"/>
      <c r="G41" s="35"/>
      <c r="H41" s="73" t="s">
        <v>37</v>
      </c>
      <c r="I41" s="73"/>
      <c r="J41" s="73"/>
      <c r="L41" s="35"/>
      <c r="M41" s="63"/>
    </row>
    <row r="42" spans="1:17" ht="15.75" customHeight="1" x14ac:dyDescent="0.2">
      <c r="A42" s="57" t="s">
        <v>10</v>
      </c>
      <c r="B42" s="62">
        <f>SUM(Te_ontvangen)</f>
        <v>0</v>
      </c>
      <c r="C42" s="35"/>
      <c r="D42" s="35"/>
      <c r="E42" s="35"/>
      <c r="F42" s="35"/>
      <c r="G42" s="35"/>
      <c r="H42" s="73" t="s">
        <v>11</v>
      </c>
      <c r="I42" s="73"/>
      <c r="J42" s="73"/>
      <c r="K42" s="61"/>
      <c r="L42" s="79">
        <f>SUM(Nog_te_betalen)</f>
        <v>0</v>
      </c>
      <c r="M42" s="79"/>
      <c r="Q42" s="64"/>
    </row>
    <row r="43" spans="1:17" x14ac:dyDescent="0.2">
      <c r="A43" s="57" t="s">
        <v>12</v>
      </c>
      <c r="B43" s="34">
        <f>SUM(Deelnemers)</f>
        <v>38</v>
      </c>
      <c r="C43" s="35">
        <f>SUM(Kind)</f>
        <v>2</v>
      </c>
      <c r="D43" s="35"/>
      <c r="E43" s="35"/>
      <c r="F43" s="35"/>
      <c r="G43" s="35"/>
      <c r="H43" s="35" t="s">
        <v>36</v>
      </c>
      <c r="I43" s="35"/>
      <c r="J43" s="78"/>
      <c r="K43" s="78"/>
      <c r="L43" s="35"/>
      <c r="M43" s="65">
        <f>SUM(Voorschot)/B45</f>
        <v>36</v>
      </c>
    </row>
    <row r="44" spans="1:17" x14ac:dyDescent="0.2">
      <c r="A44" s="57" t="s">
        <v>13</v>
      </c>
      <c r="B44" s="34">
        <f>SUM(J2:J30)</f>
        <v>0</v>
      </c>
      <c r="C44" s="35"/>
      <c r="D44" s="35"/>
      <c r="E44" s="35"/>
      <c r="F44" s="35"/>
      <c r="G44" s="35"/>
      <c r="H44" s="35"/>
      <c r="I44" s="57" t="s">
        <v>14</v>
      </c>
      <c r="J44" s="77">
        <v>45405</v>
      </c>
      <c r="K44" s="77"/>
      <c r="L44" s="77"/>
      <c r="M44" s="77"/>
      <c r="N44" s="77"/>
    </row>
    <row r="45" spans="1:17" x14ac:dyDescent="0.2">
      <c r="A45" s="57" t="s">
        <v>41</v>
      </c>
      <c r="B45" s="58">
        <v>50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7" ht="15.75" customHeight="1" x14ac:dyDescent="0.2">
      <c r="A46" s="57" t="s">
        <v>32</v>
      </c>
      <c r="B46" s="62">
        <f>SUM(Voorschot)</f>
        <v>1800</v>
      </c>
      <c r="C46" s="35"/>
      <c r="D46" s="35"/>
      <c r="E46" s="35"/>
      <c r="F46" s="35"/>
      <c r="G46" s="35"/>
      <c r="H46" s="75"/>
      <c r="I46" s="75"/>
      <c r="J46" s="75"/>
      <c r="K46" s="66"/>
      <c r="L46" s="80"/>
      <c r="M46" s="80"/>
      <c r="N46" s="67"/>
      <c r="O46" s="68"/>
    </row>
    <row r="47" spans="1:17" ht="15.75" customHeight="1" x14ac:dyDescent="0.2">
      <c r="A47" s="57" t="s">
        <v>33</v>
      </c>
      <c r="B47" s="62">
        <f>SUM(Betaald)</f>
        <v>9635</v>
      </c>
      <c r="C47" s="35"/>
      <c r="D47" s="35"/>
      <c r="E47" s="35"/>
      <c r="F47" s="35"/>
      <c r="G47" s="35"/>
      <c r="H47" s="35"/>
      <c r="I47" s="35"/>
      <c r="J47" s="35"/>
      <c r="K47" s="35"/>
      <c r="L47" s="80"/>
      <c r="M47" s="80"/>
      <c r="O47" s="61"/>
    </row>
    <row r="48" spans="1:17" x14ac:dyDescent="0.2">
      <c r="A48" s="57" t="s">
        <v>31</v>
      </c>
      <c r="B48" s="62">
        <v>0</v>
      </c>
      <c r="M48" s="56"/>
      <c r="O48" s="61"/>
    </row>
    <row r="49" spans="1:13" x14ac:dyDescent="0.2">
      <c r="A49" s="57" t="s">
        <v>27</v>
      </c>
      <c r="B49" s="62">
        <v>0</v>
      </c>
      <c r="C49" s="34" t="s">
        <v>28</v>
      </c>
      <c r="H49" s="34" t="s">
        <v>17</v>
      </c>
      <c r="I49" s="74" t="s">
        <v>25</v>
      </c>
      <c r="J49" s="74"/>
      <c r="K49" s="74"/>
      <c r="L49" s="74"/>
      <c r="M49" s="74"/>
    </row>
    <row r="50" spans="1:13" x14ac:dyDescent="0.2">
      <c r="A50" s="57" t="s">
        <v>22</v>
      </c>
      <c r="B50" s="62">
        <v>0</v>
      </c>
      <c r="C50" s="34" t="s">
        <v>29</v>
      </c>
      <c r="H50" s="34" t="s">
        <v>18</v>
      </c>
      <c r="I50" s="74" t="s">
        <v>26</v>
      </c>
      <c r="J50" s="74"/>
      <c r="K50" s="74"/>
      <c r="L50" s="74"/>
      <c r="M50" s="74"/>
    </row>
    <row r="51" spans="1:13" x14ac:dyDescent="0.2">
      <c r="A51" s="57"/>
      <c r="B51" s="62"/>
      <c r="H51" s="34" t="s">
        <v>30</v>
      </c>
      <c r="I51" s="74" t="s">
        <v>54</v>
      </c>
      <c r="J51" s="74"/>
      <c r="K51" s="74"/>
      <c r="L51" s="74"/>
      <c r="M51" s="74"/>
    </row>
    <row r="52" spans="1:13" x14ac:dyDescent="0.2">
      <c r="A52" s="57"/>
      <c r="B52" s="62"/>
      <c r="H52" s="34" t="s">
        <v>47</v>
      </c>
      <c r="I52" s="74" t="s">
        <v>53</v>
      </c>
      <c r="J52" s="74"/>
      <c r="K52" s="74"/>
      <c r="L52" s="74"/>
      <c r="M52" s="74"/>
    </row>
    <row r="53" spans="1:13" x14ac:dyDescent="0.2">
      <c r="A53" s="57" t="s">
        <v>43</v>
      </c>
      <c r="B53" s="69">
        <v>45302</v>
      </c>
      <c r="H53" s="34" t="s">
        <v>52</v>
      </c>
      <c r="I53" s="73" t="s">
        <v>55</v>
      </c>
      <c r="J53" s="73"/>
      <c r="K53" s="73"/>
      <c r="L53" s="73"/>
      <c r="M53" s="73"/>
    </row>
    <row r="54" spans="1:13" x14ac:dyDescent="0.2">
      <c r="A54" s="57" t="s">
        <v>42</v>
      </c>
      <c r="B54" s="69">
        <v>45329</v>
      </c>
    </row>
    <row r="56" spans="1:13" x14ac:dyDescent="0.2">
      <c r="A56" s="57"/>
      <c r="B56" s="70"/>
    </row>
  </sheetData>
  <sortState xmlns:xlrd2="http://schemas.microsoft.com/office/spreadsheetml/2017/richdata2" ref="A2:H29">
    <sortCondition ref="A2"/>
  </sortState>
  <mergeCells count="16">
    <mergeCell ref="I53:M53"/>
    <mergeCell ref="H39:J39"/>
    <mergeCell ref="I52:M52"/>
    <mergeCell ref="H46:J46"/>
    <mergeCell ref="B37:F37"/>
    <mergeCell ref="H40:J40"/>
    <mergeCell ref="H41:J41"/>
    <mergeCell ref="H42:J42"/>
    <mergeCell ref="J44:N44"/>
    <mergeCell ref="J43:K43"/>
    <mergeCell ref="I49:M49"/>
    <mergeCell ref="I50:M50"/>
    <mergeCell ref="I51:M51"/>
    <mergeCell ref="L42:M42"/>
    <mergeCell ref="L46:M46"/>
    <mergeCell ref="L47:M47"/>
  </mergeCells>
  <hyperlinks>
    <hyperlink ref="A1" r:id="rId1" xr:uid="{00000000-0004-0000-0000-000000000000}"/>
  </hyperlinks>
  <printOptions horizontalCentered="1"/>
  <pageMargins left="0.98425196850393704" right="0.98425196850393704" top="1.5748031496062993" bottom="0.98425196850393704" header="0.51181102362204722" footer="0.51181102362204722"/>
  <pageSetup paperSize="9" scale="59" orientation="portrait" r:id="rId2"/>
  <headerFooter>
    <oddHeader>&amp;C&amp;"Algerian,Vet"&amp;20&amp;ULange weekend 2021
Hotel Bliesbrück in Herbitzheim</oddHeader>
    <oddFooter>&amp;L&amp;D&amp;RToon Trouwen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1"/>
  <sheetViews>
    <sheetView zoomScaleNormal="100" workbookViewId="0">
      <selection activeCell="E5" sqref="E5:F5"/>
    </sheetView>
  </sheetViews>
  <sheetFormatPr defaultRowHeight="14.25" x14ac:dyDescent="0.2"/>
  <cols>
    <col min="1" max="1" width="3.7109375" style="3" customWidth="1"/>
    <col min="2" max="2" width="32.7109375" style="3" customWidth="1"/>
    <col min="3" max="3" width="3.7109375" style="3" customWidth="1"/>
    <col min="4" max="4" width="32.7109375" style="3" customWidth="1"/>
    <col min="5" max="5" width="3.7109375" style="3" customWidth="1"/>
    <col min="6" max="6" width="32.7109375" style="3" customWidth="1"/>
    <col min="7" max="7" width="3.7109375" style="3" customWidth="1"/>
    <col min="8" max="8" width="32.7109375" style="3" customWidth="1"/>
    <col min="9" max="9" width="3.7109375" style="3" customWidth="1"/>
    <col min="10" max="10" width="30.7109375" style="3" customWidth="1"/>
    <col min="11" max="11" width="3.7109375" style="3" customWidth="1"/>
    <col min="12" max="12" width="30.7109375" style="3" customWidth="1"/>
    <col min="13" max="16384" width="9.140625" style="3"/>
  </cols>
  <sheetData>
    <row r="1" spans="1:8" ht="15.75" thickBot="1" x14ac:dyDescent="0.3">
      <c r="A1" s="81" t="s">
        <v>93</v>
      </c>
      <c r="B1" s="82"/>
      <c r="C1" s="81" t="s">
        <v>58</v>
      </c>
      <c r="D1" s="82"/>
      <c r="E1" s="81" t="s">
        <v>95</v>
      </c>
      <c r="F1" s="82"/>
      <c r="G1" s="81" t="s">
        <v>59</v>
      </c>
      <c r="H1" s="82"/>
    </row>
    <row r="2" spans="1:8" ht="15" customHeight="1" x14ac:dyDescent="0.2">
      <c r="A2" s="87" t="s">
        <v>81</v>
      </c>
      <c r="B2" s="83"/>
      <c r="C2" s="88" t="s">
        <v>67</v>
      </c>
      <c r="D2" s="89"/>
      <c r="E2" s="83" t="s">
        <v>100</v>
      </c>
      <c r="F2" s="90"/>
      <c r="G2" s="83" t="s">
        <v>73</v>
      </c>
      <c r="H2" s="84"/>
    </row>
    <row r="3" spans="1:8" ht="15" customHeight="1" x14ac:dyDescent="0.2">
      <c r="A3" s="94" t="s">
        <v>65</v>
      </c>
      <c r="B3" s="95"/>
      <c r="C3" s="106" t="s">
        <v>75</v>
      </c>
      <c r="D3" s="107"/>
      <c r="E3" s="85" t="s">
        <v>107</v>
      </c>
      <c r="F3" s="100"/>
      <c r="G3" s="85" t="s">
        <v>74</v>
      </c>
      <c r="H3" s="86"/>
    </row>
    <row r="4" spans="1:8" ht="15" customHeight="1" x14ac:dyDescent="0.2">
      <c r="A4" s="94" t="s">
        <v>94</v>
      </c>
      <c r="B4" s="95"/>
      <c r="C4" s="106" t="s">
        <v>70</v>
      </c>
      <c r="D4" s="107"/>
      <c r="E4" s="108" t="s">
        <v>96</v>
      </c>
      <c r="F4" s="109"/>
      <c r="G4" s="85" t="s">
        <v>80</v>
      </c>
      <c r="H4" s="86"/>
    </row>
    <row r="5" spans="1:8" x14ac:dyDescent="0.2">
      <c r="A5" s="92"/>
      <c r="B5" s="93"/>
      <c r="C5" s="85" t="s">
        <v>83</v>
      </c>
      <c r="D5" s="91"/>
      <c r="E5" s="108"/>
      <c r="F5" s="109"/>
      <c r="G5" s="108" t="s">
        <v>63</v>
      </c>
      <c r="H5" s="110"/>
    </row>
    <row r="6" spans="1:8" x14ac:dyDescent="0.2">
      <c r="A6" s="94"/>
      <c r="B6" s="95"/>
      <c r="C6" s="106"/>
      <c r="D6" s="107"/>
      <c r="E6" s="108"/>
      <c r="F6" s="109"/>
      <c r="G6" s="108"/>
      <c r="H6" s="110"/>
    </row>
    <row r="7" spans="1:8" x14ac:dyDescent="0.2">
      <c r="A7" s="92"/>
      <c r="B7" s="93"/>
      <c r="C7" s="98"/>
      <c r="D7" s="99"/>
      <c r="E7" s="85"/>
      <c r="F7" s="91"/>
      <c r="G7" s="85"/>
      <c r="H7" s="86"/>
    </row>
    <row r="8" spans="1:8" x14ac:dyDescent="0.2">
      <c r="A8" s="94"/>
      <c r="B8" s="95"/>
      <c r="C8" s="98"/>
      <c r="D8" s="99"/>
      <c r="E8" s="85"/>
      <c r="F8" s="100"/>
      <c r="G8" s="85"/>
      <c r="H8" s="86"/>
    </row>
    <row r="9" spans="1:8" x14ac:dyDescent="0.2">
      <c r="A9" s="94"/>
      <c r="B9" s="95"/>
      <c r="C9" s="98"/>
      <c r="D9" s="99"/>
      <c r="E9" s="85"/>
      <c r="F9" s="100"/>
      <c r="G9" s="85"/>
      <c r="H9" s="86"/>
    </row>
    <row r="10" spans="1:8" ht="15" thickBot="1" x14ac:dyDescent="0.25">
      <c r="A10" s="104"/>
      <c r="B10" s="105"/>
      <c r="C10" s="101"/>
      <c r="D10" s="102"/>
      <c r="E10" s="101"/>
      <c r="F10" s="102"/>
      <c r="G10" s="96"/>
      <c r="H10" s="97"/>
    </row>
    <row r="11" spans="1:8" ht="15" thickBot="1" x14ac:dyDescent="0.25">
      <c r="A11" s="11">
        <v>4</v>
      </c>
      <c r="B11" s="12" t="s">
        <v>5</v>
      </c>
      <c r="C11" s="11">
        <v>5</v>
      </c>
      <c r="D11" s="12" t="s">
        <v>5</v>
      </c>
      <c r="E11" s="13">
        <v>4</v>
      </c>
      <c r="F11" s="12" t="s">
        <v>5</v>
      </c>
      <c r="G11" s="13">
        <v>5</v>
      </c>
      <c r="H11" s="12" t="s">
        <v>5</v>
      </c>
    </row>
    <row r="12" spans="1:8" ht="15" thickBot="1" x14ac:dyDescent="0.25"/>
    <row r="13" spans="1:8" ht="15.75" thickBot="1" x14ac:dyDescent="0.3">
      <c r="A13" s="81" t="s">
        <v>97</v>
      </c>
      <c r="B13" s="82"/>
      <c r="C13" s="81" t="s">
        <v>60</v>
      </c>
      <c r="D13" s="103"/>
      <c r="E13" s="81" t="s">
        <v>61</v>
      </c>
      <c r="F13" s="82"/>
    </row>
    <row r="14" spans="1:8" x14ac:dyDescent="0.2">
      <c r="A14" s="87" t="s">
        <v>98</v>
      </c>
      <c r="B14" s="83"/>
      <c r="C14" s="83" t="s">
        <v>102</v>
      </c>
      <c r="D14" s="90"/>
      <c r="E14" s="111"/>
      <c r="F14" s="112"/>
    </row>
    <row r="15" spans="1:8" x14ac:dyDescent="0.2">
      <c r="A15" s="94" t="s">
        <v>99</v>
      </c>
      <c r="B15" s="95"/>
      <c r="C15" s="85" t="s">
        <v>103</v>
      </c>
      <c r="D15" s="91"/>
      <c r="E15" s="85"/>
      <c r="F15" s="86"/>
    </row>
    <row r="16" spans="1:8" x14ac:dyDescent="0.2">
      <c r="A16" s="94" t="s">
        <v>66</v>
      </c>
      <c r="B16" s="95"/>
      <c r="C16" s="85" t="s">
        <v>104</v>
      </c>
      <c r="D16" s="91"/>
      <c r="E16" s="108"/>
      <c r="F16" s="110"/>
    </row>
    <row r="17" spans="1:6" x14ac:dyDescent="0.2">
      <c r="A17" s="92" t="s">
        <v>89</v>
      </c>
      <c r="B17" s="93"/>
      <c r="C17" s="85" t="s">
        <v>109</v>
      </c>
      <c r="D17" s="91"/>
      <c r="E17" s="108"/>
      <c r="F17" s="110"/>
    </row>
    <row r="18" spans="1:6" x14ac:dyDescent="0.2">
      <c r="A18" s="94"/>
      <c r="B18" s="95"/>
      <c r="C18" s="85"/>
      <c r="D18" s="91"/>
      <c r="E18" s="85"/>
      <c r="F18" s="86"/>
    </row>
    <row r="19" spans="1:6" x14ac:dyDescent="0.2">
      <c r="A19" s="92"/>
      <c r="B19" s="93"/>
      <c r="C19" s="85"/>
      <c r="D19" s="91"/>
      <c r="E19" s="85"/>
      <c r="F19" s="86"/>
    </row>
    <row r="20" spans="1:6" x14ac:dyDescent="0.2">
      <c r="A20" s="94"/>
      <c r="B20" s="95"/>
      <c r="C20" s="85"/>
      <c r="D20" s="91"/>
      <c r="E20" s="85"/>
      <c r="F20" s="86"/>
    </row>
    <row r="21" spans="1:6" x14ac:dyDescent="0.2">
      <c r="A21" s="94"/>
      <c r="B21" s="95"/>
      <c r="C21" s="85"/>
      <c r="D21" s="91"/>
      <c r="E21" s="85"/>
      <c r="F21" s="86"/>
    </row>
    <row r="22" spans="1:6" ht="15" thickBot="1" x14ac:dyDescent="0.25">
      <c r="A22" s="104"/>
      <c r="B22" s="105"/>
      <c r="C22" s="85"/>
      <c r="D22" s="91"/>
      <c r="E22" s="113"/>
      <c r="F22" s="114"/>
    </row>
    <row r="23" spans="1:6" ht="15" thickBot="1" x14ac:dyDescent="0.25">
      <c r="A23" s="11">
        <v>5</v>
      </c>
      <c r="B23" s="12" t="s">
        <v>5</v>
      </c>
      <c r="C23" s="13">
        <v>5</v>
      </c>
      <c r="D23" s="12" t="s">
        <v>5</v>
      </c>
      <c r="E23" s="13"/>
      <c r="F23" s="12" t="s">
        <v>5</v>
      </c>
    </row>
    <row r="25" spans="1:6" x14ac:dyDescent="0.2">
      <c r="B25" s="4"/>
      <c r="D25" s="1"/>
    </row>
    <row r="26" spans="1:6" x14ac:dyDescent="0.2">
      <c r="B26" s="4" t="s">
        <v>15</v>
      </c>
      <c r="C26" s="3">
        <f>SUM(A11+C11+E11+G11+A23+C23+E23)</f>
        <v>28</v>
      </c>
      <c r="D26" s="1" t="str">
        <f>IF(C26='Deelname weekend'!M32,"Oké","Fout")</f>
        <v>Oké</v>
      </c>
    </row>
    <row r="28" spans="1:6" x14ac:dyDescent="0.2">
      <c r="B28" s="3" t="s">
        <v>101</v>
      </c>
      <c r="C28" s="3">
        <f>'Deelname weekend'!N32</f>
        <v>7</v>
      </c>
    </row>
    <row r="44" spans="13:14" x14ac:dyDescent="0.2">
      <c r="M44" s="3">
        <v>289</v>
      </c>
      <c r="N44" s="3">
        <v>334</v>
      </c>
    </row>
    <row r="51" spans="10:10" x14ac:dyDescent="0.2">
      <c r="J51" s="24">
        <v>45236</v>
      </c>
    </row>
  </sheetData>
  <mergeCells count="70">
    <mergeCell ref="G6:H6"/>
    <mergeCell ref="G7:H7"/>
    <mergeCell ref="G9:H9"/>
    <mergeCell ref="E21:F21"/>
    <mergeCell ref="E22:F22"/>
    <mergeCell ref="C18:D18"/>
    <mergeCell ref="C19:D19"/>
    <mergeCell ref="C22:D22"/>
    <mergeCell ref="E17:F17"/>
    <mergeCell ref="E18:F18"/>
    <mergeCell ref="E19:F19"/>
    <mergeCell ref="C14:D14"/>
    <mergeCell ref="C17:D17"/>
    <mergeCell ref="E6:F6"/>
    <mergeCell ref="E13:F13"/>
    <mergeCell ref="E14:F14"/>
    <mergeCell ref="E15:F15"/>
    <mergeCell ref="E16:F16"/>
    <mergeCell ref="E7:F7"/>
    <mergeCell ref="A3:B3"/>
    <mergeCell ref="C3:D3"/>
    <mergeCell ref="E3:F3"/>
    <mergeCell ref="A4:B4"/>
    <mergeCell ref="A5:B5"/>
    <mergeCell ref="G3:H3"/>
    <mergeCell ref="E4:F4"/>
    <mergeCell ref="C5:D5"/>
    <mergeCell ref="C4:D4"/>
    <mergeCell ref="E5:F5"/>
    <mergeCell ref="G4:H4"/>
    <mergeCell ref="G5:H5"/>
    <mergeCell ref="A6:B6"/>
    <mergeCell ref="A22:B22"/>
    <mergeCell ref="C6:D6"/>
    <mergeCell ref="A7:B7"/>
    <mergeCell ref="A10:B10"/>
    <mergeCell ref="C10:D10"/>
    <mergeCell ref="A9:B9"/>
    <mergeCell ref="C9:D9"/>
    <mergeCell ref="A19:B19"/>
    <mergeCell ref="A20:B20"/>
    <mergeCell ref="A14:B14"/>
    <mergeCell ref="A21:B21"/>
    <mergeCell ref="C7:D7"/>
    <mergeCell ref="C21:D21"/>
    <mergeCell ref="C20:D20"/>
    <mergeCell ref="C16:D16"/>
    <mergeCell ref="A13:B13"/>
    <mergeCell ref="A8:B8"/>
    <mergeCell ref="C8:D8"/>
    <mergeCell ref="E8:F8"/>
    <mergeCell ref="E10:F10"/>
    <mergeCell ref="E9:F9"/>
    <mergeCell ref="C13:D13"/>
    <mergeCell ref="G1:H1"/>
    <mergeCell ref="G2:H2"/>
    <mergeCell ref="E20:F20"/>
    <mergeCell ref="A1:B1"/>
    <mergeCell ref="C1:D1"/>
    <mergeCell ref="E1:F1"/>
    <mergeCell ref="A2:B2"/>
    <mergeCell ref="C2:D2"/>
    <mergeCell ref="E2:F2"/>
    <mergeCell ref="C15:D15"/>
    <mergeCell ref="A17:B17"/>
    <mergeCell ref="A18:B18"/>
    <mergeCell ref="A15:B15"/>
    <mergeCell ref="A16:B16"/>
    <mergeCell ref="G8:H8"/>
    <mergeCell ref="G10:H10"/>
  </mergeCells>
  <printOptions horizontalCentered="1" verticalCentered="1"/>
  <pageMargins left="0.19685039370078741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2"/>
  <sheetViews>
    <sheetView workbookViewId="0">
      <pane ySplit="1" topLeftCell="A2" activePane="bottomLeft" state="frozen"/>
      <selection activeCell="E13" sqref="E13"/>
      <selection pane="bottomLeft" activeCell="A2" sqref="A2"/>
    </sheetView>
  </sheetViews>
  <sheetFormatPr defaultRowHeight="14.25" x14ac:dyDescent="0.2"/>
  <cols>
    <col min="1" max="2" width="32.7109375" style="3" customWidth="1"/>
    <col min="3" max="3" width="32.7109375" style="2" customWidth="1"/>
    <col min="4" max="4" width="21.7109375" style="2" customWidth="1"/>
    <col min="5" max="5" width="10.7109375" style="3" customWidth="1"/>
    <col min="6" max="6" width="9.140625" style="3"/>
    <col min="7" max="7" width="10.42578125" style="3" bestFit="1" customWidth="1"/>
    <col min="8" max="16384" width="9.140625" style="3"/>
  </cols>
  <sheetData>
    <row r="1" spans="1:8" ht="15" thickBot="1" x14ac:dyDescent="0.25">
      <c r="A1" s="5" t="s">
        <v>38</v>
      </c>
      <c r="B1" s="14" t="s">
        <v>39</v>
      </c>
      <c r="C1" s="14" t="s">
        <v>56</v>
      </c>
      <c r="D1" s="17" t="s">
        <v>34</v>
      </c>
      <c r="E1" s="6" t="s">
        <v>35</v>
      </c>
      <c r="F1" s="2"/>
    </row>
    <row r="2" spans="1:8" x14ac:dyDescent="0.2">
      <c r="A2" s="21" t="s">
        <v>63</v>
      </c>
      <c r="B2" s="22"/>
      <c r="C2" s="22"/>
      <c r="D2" s="23" t="s">
        <v>18</v>
      </c>
      <c r="E2" s="9"/>
    </row>
    <row r="3" spans="1:8" x14ac:dyDescent="0.2">
      <c r="A3" s="19" t="s">
        <v>65</v>
      </c>
      <c r="B3" s="20"/>
      <c r="C3" s="20"/>
      <c r="D3" s="18" t="s">
        <v>18</v>
      </c>
      <c r="E3" s="9"/>
      <c r="H3" s="2"/>
    </row>
    <row r="4" spans="1:8" x14ac:dyDescent="0.2">
      <c r="A4" s="19" t="s">
        <v>66</v>
      </c>
      <c r="B4" s="20"/>
      <c r="C4" s="20"/>
      <c r="D4" s="18" t="s">
        <v>18</v>
      </c>
      <c r="E4" s="9"/>
      <c r="H4" s="2"/>
    </row>
    <row r="5" spans="1:8" x14ac:dyDescent="0.2">
      <c r="A5" s="19" t="s">
        <v>89</v>
      </c>
      <c r="B5" s="20"/>
      <c r="C5" s="20"/>
      <c r="D5" s="18" t="s">
        <v>18</v>
      </c>
      <c r="E5" s="9"/>
      <c r="H5" s="2"/>
    </row>
    <row r="6" spans="1:8" x14ac:dyDescent="0.2">
      <c r="A6" s="19" t="s">
        <v>80</v>
      </c>
      <c r="B6" s="20"/>
      <c r="C6" s="20"/>
      <c r="D6" s="18" t="s">
        <v>18</v>
      </c>
      <c r="E6" s="9"/>
      <c r="H6" s="2"/>
    </row>
    <row r="7" spans="1:8" x14ac:dyDescent="0.2">
      <c r="A7" s="19" t="s">
        <v>110</v>
      </c>
      <c r="B7" s="20"/>
      <c r="C7" s="20"/>
      <c r="D7" s="18" t="s">
        <v>18</v>
      </c>
      <c r="E7" s="9"/>
      <c r="H7" s="2"/>
    </row>
    <row r="8" spans="1:8" x14ac:dyDescent="0.2">
      <c r="A8" s="19" t="s">
        <v>67</v>
      </c>
      <c r="B8" s="20" t="s">
        <v>75</v>
      </c>
      <c r="C8" s="20"/>
      <c r="D8" s="18" t="s">
        <v>17</v>
      </c>
      <c r="E8" s="9"/>
      <c r="H8" s="2"/>
    </row>
    <row r="9" spans="1:8" x14ac:dyDescent="0.2">
      <c r="A9" s="19" t="s">
        <v>68</v>
      </c>
      <c r="B9" s="20"/>
      <c r="C9" s="20"/>
      <c r="D9" s="18" t="s">
        <v>17</v>
      </c>
      <c r="E9" s="9"/>
    </row>
    <row r="10" spans="1:8" x14ac:dyDescent="0.2">
      <c r="A10" s="19" t="s">
        <v>69</v>
      </c>
      <c r="B10" s="20"/>
      <c r="C10" s="20"/>
      <c r="D10" s="18" t="s">
        <v>17</v>
      </c>
      <c r="E10" s="9"/>
      <c r="H10" s="2"/>
    </row>
    <row r="11" spans="1:8" x14ac:dyDescent="0.2">
      <c r="A11" s="19" t="s">
        <v>70</v>
      </c>
      <c r="B11" s="20" t="s">
        <v>83</v>
      </c>
      <c r="C11" s="20"/>
      <c r="D11" s="18" t="s">
        <v>17</v>
      </c>
      <c r="E11" s="9"/>
    </row>
    <row r="12" spans="1:8" x14ac:dyDescent="0.2">
      <c r="A12" s="19" t="s">
        <v>71</v>
      </c>
      <c r="B12" s="20"/>
      <c r="C12" s="20"/>
      <c r="D12" s="18" t="s">
        <v>17</v>
      </c>
      <c r="E12" s="9"/>
    </row>
    <row r="13" spans="1:8" x14ac:dyDescent="0.2">
      <c r="A13" s="19" t="s">
        <v>72</v>
      </c>
      <c r="B13" s="20"/>
      <c r="C13" s="20"/>
      <c r="D13" s="18" t="s">
        <v>17</v>
      </c>
      <c r="E13" s="9"/>
    </row>
    <row r="14" spans="1:8" x14ac:dyDescent="0.2">
      <c r="A14" s="19" t="s">
        <v>88</v>
      </c>
      <c r="B14" s="20"/>
      <c r="C14" s="20"/>
      <c r="D14" s="18" t="s">
        <v>17</v>
      </c>
      <c r="E14" s="9"/>
    </row>
    <row r="15" spans="1:8" x14ac:dyDescent="0.2">
      <c r="A15" s="19" t="s">
        <v>73</v>
      </c>
      <c r="B15" s="20" t="s">
        <v>74</v>
      </c>
      <c r="C15" s="20"/>
      <c r="D15" s="18" t="s">
        <v>17</v>
      </c>
      <c r="E15" s="9"/>
    </row>
    <row r="16" spans="1:8" x14ac:dyDescent="0.2">
      <c r="A16" s="19" t="s">
        <v>76</v>
      </c>
      <c r="B16" s="20"/>
      <c r="C16" s="20"/>
      <c r="D16" s="18" t="s">
        <v>17</v>
      </c>
      <c r="E16" s="9"/>
    </row>
    <row r="17" spans="1:5" x14ac:dyDescent="0.2">
      <c r="A17" s="19" t="s">
        <v>77</v>
      </c>
      <c r="B17" s="20"/>
      <c r="C17" s="20"/>
      <c r="D17" s="18" t="s">
        <v>17</v>
      </c>
      <c r="E17" s="15"/>
    </row>
    <row r="18" spans="1:5" x14ac:dyDescent="0.2">
      <c r="A18" s="19" t="s">
        <v>78</v>
      </c>
      <c r="B18" s="20"/>
      <c r="C18" s="20"/>
      <c r="D18" s="18" t="s">
        <v>17</v>
      </c>
      <c r="E18" s="9"/>
    </row>
    <row r="19" spans="1:5" x14ac:dyDescent="0.2">
      <c r="A19" s="19" t="s">
        <v>79</v>
      </c>
      <c r="B19" s="4"/>
      <c r="C19" s="20"/>
      <c r="D19" s="18" t="s">
        <v>17</v>
      </c>
      <c r="E19" s="71"/>
    </row>
    <row r="20" spans="1:5" x14ac:dyDescent="0.2">
      <c r="A20" s="19" t="s">
        <v>86</v>
      </c>
      <c r="B20" s="8"/>
      <c r="C20" s="20"/>
      <c r="D20" s="18" t="s">
        <v>17</v>
      </c>
      <c r="E20" s="9"/>
    </row>
    <row r="21" spans="1:5" x14ac:dyDescent="0.2">
      <c r="A21" s="7" t="s">
        <v>82</v>
      </c>
      <c r="B21" s="20" t="s">
        <v>81</v>
      </c>
      <c r="C21" s="20"/>
      <c r="D21" s="18" t="s">
        <v>17</v>
      </c>
      <c r="E21" s="9"/>
    </row>
    <row r="22" spans="1:5" x14ac:dyDescent="0.2">
      <c r="A22" s="19" t="s">
        <v>84</v>
      </c>
      <c r="B22" s="20" t="s">
        <v>85</v>
      </c>
      <c r="C22" s="20"/>
      <c r="D22" s="18" t="s">
        <v>17</v>
      </c>
      <c r="E22" s="15"/>
    </row>
    <row r="23" spans="1:5" ht="15" thickBot="1" x14ac:dyDescent="0.25">
      <c r="A23" s="19" t="s">
        <v>90</v>
      </c>
      <c r="B23" s="8" t="s">
        <v>91</v>
      </c>
      <c r="C23" s="8" t="s">
        <v>92</v>
      </c>
      <c r="D23" s="18" t="s">
        <v>105</v>
      </c>
      <c r="E23" s="10"/>
    </row>
    <row r="24" spans="1:5" x14ac:dyDescent="0.2">
      <c r="A24" s="4"/>
      <c r="D24" s="3"/>
    </row>
    <row r="45" spans="13:14" x14ac:dyDescent="0.2">
      <c r="M45" s="3">
        <v>289</v>
      </c>
      <c r="N45" s="3">
        <v>334</v>
      </c>
    </row>
    <row r="52" spans="10:10" x14ac:dyDescent="0.2">
      <c r="J52" s="24">
        <v>45236</v>
      </c>
    </row>
  </sheetData>
  <sortState xmlns:xlrd2="http://schemas.microsoft.com/office/spreadsheetml/2017/richdata2" ref="A3:D25">
    <sortCondition ref="A2"/>
  </sortState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11</vt:i4>
      </vt:variant>
    </vt:vector>
  </HeadingPairs>
  <TitlesOfParts>
    <vt:vector size="14" baseType="lpstr">
      <vt:lpstr>Deelname weekend</vt:lpstr>
      <vt:lpstr>Groepsindeling</vt:lpstr>
      <vt:lpstr>Kamerindeling</vt:lpstr>
      <vt:lpstr>'Deelname weekend'!Afdrukbereik</vt:lpstr>
      <vt:lpstr>Auto</vt:lpstr>
      <vt:lpstr>Betaald</vt:lpstr>
      <vt:lpstr>Deelnemers</vt:lpstr>
      <vt:lpstr>Kamer</vt:lpstr>
      <vt:lpstr>Kind</vt:lpstr>
      <vt:lpstr>Motoren</vt:lpstr>
      <vt:lpstr>Nog_te_betalen</vt:lpstr>
      <vt:lpstr>Ontvangen</vt:lpstr>
      <vt:lpstr>Te_ontvangen</vt:lpstr>
      <vt:lpstr>Voorschot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</dc:creator>
  <cp:lastModifiedBy>Toon Trouwen</cp:lastModifiedBy>
  <cp:lastPrinted>2024-01-26T19:30:28Z</cp:lastPrinted>
  <dcterms:created xsi:type="dcterms:W3CDTF">2012-11-04T19:25:26Z</dcterms:created>
  <dcterms:modified xsi:type="dcterms:W3CDTF">2024-04-23T19:23:25Z</dcterms:modified>
</cp:coreProperties>
</file>